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K:\Staff\Tanya\Area Plan Documents - Demographics, waivers, Templates, AMR's etc\FY 2025\"/>
    </mc:Choice>
  </mc:AlternateContent>
  <xr:revisionPtr revIDLastSave="0" documentId="13_ncr:1_{9114E884-9957-41CC-B4D9-364B372C9E48}" xr6:coauthVersionLast="47" xr6:coauthVersionMax="47" xr10:uidLastSave="{00000000-0000-0000-0000-000000000000}"/>
  <workbookProtection workbookAlgorithmName="SHA-512" workbookHashValue="LC4cARBdN+OQ00tvw2ggA2gQVCCqaUMJsiRSZpdvpqKuEh1awFhU85aPLAf1udqtN1ggMTJrO6WeqvfHzeu1nw==" workbookSaltValue="HloV22fm626Frh/ORG9fBg==" workbookSpinCount="100000" lockStructure="1"/>
  <bookViews>
    <workbookView xWindow="-108" yWindow="-108" windowWidth="23256" windowHeight="12456" tabRatio="808" xr2:uid="{00000000-000D-0000-FFFF-FFFF00000000}"/>
  </bookViews>
  <sheets>
    <sheet name="Payment" sheetId="13" r:id="rId1"/>
    <sheet name="Request Instructions" sheetId="42" r:id="rId2"/>
    <sheet name="Request" sheetId="14" r:id="rId3"/>
    <sheet name="American Rescue Plan (ARP)" sheetId="49" r:id="rId4"/>
    <sheet name="Expanding Public Health Workfor" sheetId="51" r:id="rId5"/>
    <sheet name="NWD Grant Fund" sheetId="23" r:id="rId6"/>
    <sheet name="CDSME" sheetId="38" r:id="rId7"/>
    <sheet name="Falls Prevention" sheetId="43" r:id="rId8"/>
    <sheet name="Directed Appropriations" sheetId="11" r:id="rId9"/>
    <sheet name="Guardianship" sheetId="9" r:id="rId10"/>
    <sheet name="Respite Care Initiative" sheetId="4" r:id="rId11"/>
    <sheet name="Respite Program" sheetId="5" r:id="rId12"/>
    <sheet name="SNAP" sheetId="32" r:id="rId13"/>
    <sheet name="Title V DOL" sheetId="41" r:id="rId14"/>
    <sheet name="GPMS Title V" sheetId="50" r:id="rId15"/>
  </sheets>
  <definedNames>
    <definedName name="_xlnm.Print_Area" localSheetId="3">'American Rescue Plan (ARP)'!$A$1:$AZ$39</definedName>
    <definedName name="_xlnm.Print_Area" localSheetId="0">Payment!$A$1:$K$22</definedName>
    <definedName name="_xlnm.Print_Area" localSheetId="2">Request!$A$1:$Y$18</definedName>
    <definedName name="_xlnm.Print_Area" localSheetId="1">'Request Instructions'!$A$1:$C$17</definedName>
    <definedName name="_xlnm.Print_Area" localSheetId="10">'Respite Care Initiative'!$A$1:$I$26</definedName>
    <definedName name="_xlnm.Print_Area" localSheetId="11">'Respite Program'!$A$1:$I$26</definedName>
    <definedName name="_xlnm.Print_Titles" localSheetId="3">'American Rescue Plan (ARP)'!$A:$B,'American Rescue Plan (ARP)'!$1:$4</definedName>
    <definedName name="_xlnm.Print_Titles" localSheetId="2">Request!$A:$B,Request!$1:$3</definedName>
    <definedName name="_xlnm.Print_Titles" localSheetId="1">'Request Instructions'!$A:$B,'Request Instructions'!$1:$3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4" l="1"/>
  <c r="G19" i="4"/>
  <c r="F19" i="4"/>
  <c r="E19" i="4"/>
  <c r="I25" i="4"/>
  <c r="G6" i="14" s="1"/>
  <c r="D2" i="43"/>
  <c r="B2" i="43"/>
  <c r="B1" i="43"/>
  <c r="Q10" i="14"/>
  <c r="G14" i="14" l="1"/>
  <c r="E10" i="50"/>
  <c r="E8" i="50"/>
  <c r="E14" i="50"/>
  <c r="E13" i="50"/>
  <c r="E12" i="50"/>
  <c r="E9" i="50"/>
  <c r="E6" i="50"/>
  <c r="E5" i="50"/>
  <c r="E4" i="50"/>
  <c r="F15" i="50"/>
  <c r="F11" i="50"/>
  <c r="F7" i="50"/>
  <c r="D15" i="50"/>
  <c r="C15" i="50"/>
  <c r="D11" i="50"/>
  <c r="C11" i="50"/>
  <c r="D7" i="50"/>
  <c r="C7" i="50"/>
  <c r="E7" i="50" s="1"/>
  <c r="E15" i="50" l="1"/>
  <c r="E11" i="50"/>
  <c r="D16" i="50"/>
  <c r="F16" i="50"/>
  <c r="C16" i="50"/>
  <c r="E16" i="50" l="1"/>
  <c r="Y14" i="14"/>
  <c r="X14" i="14"/>
  <c r="W14" i="14"/>
  <c r="V14" i="14"/>
  <c r="U14" i="14"/>
  <c r="T14" i="14"/>
  <c r="S14" i="14"/>
  <c r="H14" i="14"/>
  <c r="D13" i="13" l="1"/>
  <c r="O15" i="14" l="1"/>
  <c r="O10" i="14"/>
  <c r="J14" i="14" l="1"/>
  <c r="D13" i="51" l="1"/>
  <c r="AV7" i="49"/>
  <c r="AT35" i="49"/>
  <c r="AR35" i="49"/>
  <c r="AQ35" i="49"/>
  <c r="AP35" i="49"/>
  <c r="AO35" i="49"/>
  <c r="AN35" i="49"/>
  <c r="AM35" i="49"/>
  <c r="AL35" i="49"/>
  <c r="AK35" i="49"/>
  <c r="AJ35" i="49"/>
  <c r="AI35" i="49"/>
  <c r="AH35" i="49"/>
  <c r="AG35" i="49"/>
  <c r="AF35" i="49"/>
  <c r="AE35" i="49"/>
  <c r="AD35" i="49"/>
  <c r="AC35" i="49"/>
  <c r="AB35" i="49"/>
  <c r="AA35" i="49"/>
  <c r="Z35" i="49"/>
  <c r="Y35" i="49"/>
  <c r="X35" i="49"/>
  <c r="W35" i="49"/>
  <c r="V35" i="49"/>
  <c r="U35" i="49"/>
  <c r="T35" i="49"/>
  <c r="S35" i="49"/>
  <c r="R35" i="49"/>
  <c r="Q35" i="49"/>
  <c r="P35" i="49"/>
  <c r="O35" i="49"/>
  <c r="N35" i="49"/>
  <c r="M35" i="49"/>
  <c r="L35" i="49"/>
  <c r="K35" i="49"/>
  <c r="J35" i="49"/>
  <c r="I35" i="49"/>
  <c r="H35" i="49"/>
  <c r="G35" i="49"/>
  <c r="F35" i="49"/>
  <c r="E35" i="49"/>
  <c r="D35" i="49"/>
  <c r="H16" i="13" l="1"/>
  <c r="G16" i="13"/>
  <c r="Y6" i="14"/>
  <c r="Y7" i="14"/>
  <c r="Y12" i="14" s="1"/>
  <c r="Y10" i="14"/>
  <c r="Y13" i="14" s="1"/>
  <c r="A19" i="51"/>
  <c r="D11" i="51"/>
  <c r="E7" i="51"/>
  <c r="D3" i="51"/>
  <c r="B3" i="51"/>
  <c r="B2" i="51"/>
  <c r="Y15" i="14" l="1"/>
  <c r="AZ31" i="49"/>
  <c r="AX32" i="49"/>
  <c r="AZ32" i="49" s="1"/>
  <c r="AX31" i="49"/>
  <c r="AX33" i="49"/>
  <c r="AZ33" i="49" l="1"/>
  <c r="AT33" i="49" l="1"/>
  <c r="AO33" i="49" l="1"/>
  <c r="AP33" i="49"/>
  <c r="AM33" i="49"/>
  <c r="AL33" i="49"/>
  <c r="B13" i="13" l="1"/>
  <c r="A13" i="13"/>
  <c r="F10" i="13"/>
  <c r="M6" i="14"/>
  <c r="A22" i="50"/>
  <c r="M7" i="14" l="1"/>
  <c r="M15" i="14" s="1"/>
  <c r="C20" i="50"/>
  <c r="L14" i="14" l="1"/>
  <c r="L6" i="14"/>
  <c r="L10" i="14"/>
  <c r="L13" i="14" s="1"/>
  <c r="G1" i="50"/>
  <c r="E1" i="50"/>
  <c r="B1" i="50"/>
  <c r="F16" i="13" l="1"/>
  <c r="E16" i="13"/>
  <c r="D16" i="13"/>
  <c r="C16" i="13"/>
  <c r="B16" i="13"/>
  <c r="A16" i="13"/>
  <c r="X7" i="14"/>
  <c r="X12" i="14" s="1"/>
  <c r="W7" i="14"/>
  <c r="W12" i="14" s="1"/>
  <c r="V7" i="14"/>
  <c r="V12" i="14" s="1"/>
  <c r="U7" i="14"/>
  <c r="U12" i="14" s="1"/>
  <c r="T7" i="14"/>
  <c r="T12" i="14" s="1"/>
  <c r="S7" i="14"/>
  <c r="S12" i="14" s="1"/>
  <c r="X6" i="14"/>
  <c r="W6" i="14"/>
  <c r="V6" i="14"/>
  <c r="U6" i="14"/>
  <c r="T6" i="14"/>
  <c r="S6" i="14"/>
  <c r="V10" i="14"/>
  <c r="V13" i="14" s="1"/>
  <c r="T10" i="14"/>
  <c r="T13" i="14" s="1"/>
  <c r="X10" i="14"/>
  <c r="X13" i="14" s="1"/>
  <c r="W10" i="14"/>
  <c r="W13" i="14" s="1"/>
  <c r="U10" i="14"/>
  <c r="U13" i="14" s="1"/>
  <c r="S10" i="14"/>
  <c r="S13" i="14" s="1"/>
  <c r="AR33" i="49"/>
  <c r="AQ33" i="49"/>
  <c r="AN33" i="49"/>
  <c r="AK33" i="49"/>
  <c r="AJ33" i="49"/>
  <c r="AI33" i="49"/>
  <c r="AH33" i="49"/>
  <c r="AG33" i="49"/>
  <c r="AF33" i="49"/>
  <c r="AE33" i="49"/>
  <c r="AD33" i="49"/>
  <c r="AC33" i="49"/>
  <c r="AB33" i="49"/>
  <c r="AA33" i="49"/>
  <c r="Z33" i="49"/>
  <c r="Y33" i="49"/>
  <c r="X33" i="49"/>
  <c r="W33" i="49"/>
  <c r="V33" i="49"/>
  <c r="U33" i="49"/>
  <c r="T33" i="49"/>
  <c r="S33" i="49"/>
  <c r="R33" i="49"/>
  <c r="Q33" i="49"/>
  <c r="P33" i="49"/>
  <c r="O33" i="49"/>
  <c r="N33" i="49"/>
  <c r="M33" i="49"/>
  <c r="L33" i="49"/>
  <c r="K33" i="49"/>
  <c r="J33" i="49"/>
  <c r="I33" i="49"/>
  <c r="H33" i="49"/>
  <c r="G33" i="49"/>
  <c r="F33" i="49"/>
  <c r="E33" i="49"/>
  <c r="D33" i="49"/>
  <c r="AV12" i="49"/>
  <c r="AV11" i="49"/>
  <c r="AV10" i="49"/>
  <c r="AV9" i="49"/>
  <c r="AV8" i="49"/>
  <c r="T15" i="14" l="1"/>
  <c r="X15" i="14"/>
  <c r="V15" i="14"/>
  <c r="U15" i="14"/>
  <c r="S15" i="14"/>
  <c r="W15" i="14"/>
  <c r="A39" i="49" l="1"/>
  <c r="D3" i="49"/>
  <c r="B3" i="49"/>
  <c r="B2" i="49"/>
  <c r="A11" i="43" l="1"/>
  <c r="D5" i="43"/>
  <c r="Q6" i="14" l="1"/>
  <c r="Q7" i="14"/>
  <c r="Q15" i="14" s="1"/>
  <c r="M10" i="14"/>
  <c r="N10" i="14"/>
  <c r="P10" i="14"/>
  <c r="R10" i="14"/>
  <c r="B8" i="38" l="1"/>
  <c r="C8" i="38" s="1"/>
  <c r="P7" i="14" s="1"/>
  <c r="P15" i="14" s="1"/>
  <c r="F13" i="13"/>
  <c r="H7" i="13" l="1"/>
  <c r="J6" i="14"/>
  <c r="K6" i="14"/>
  <c r="J10" i="14"/>
  <c r="J13" i="14" s="1"/>
  <c r="E19" i="11"/>
  <c r="E16" i="11"/>
  <c r="J7" i="14" s="1"/>
  <c r="J12" i="14" s="1"/>
  <c r="J15" i="14" l="1"/>
  <c r="C17" i="23"/>
  <c r="N6" i="14" s="1"/>
  <c r="G13" i="13"/>
  <c r="C13" i="13"/>
  <c r="E13" i="13"/>
  <c r="G10" i="13" l="1"/>
  <c r="E10" i="13"/>
  <c r="E7" i="13"/>
  <c r="F10" i="14"/>
  <c r="G10" i="14"/>
  <c r="K10" i="14"/>
  <c r="I10" i="14"/>
  <c r="H10" i="14"/>
  <c r="E10" i="14"/>
  <c r="D10" i="14"/>
  <c r="C10" i="14"/>
  <c r="H13" i="14" l="1"/>
  <c r="E13" i="14"/>
  <c r="D13" i="14"/>
  <c r="I7" i="13" l="1"/>
  <c r="G7" i="13"/>
  <c r="F7" i="13"/>
  <c r="D7" i="13"/>
  <c r="C7" i="13"/>
  <c r="B7" i="13"/>
  <c r="A17" i="42" l="1"/>
  <c r="K13" i="14" l="1"/>
  <c r="I13" i="14"/>
  <c r="G13" i="14"/>
  <c r="F13" i="14"/>
  <c r="C13" i="14"/>
  <c r="C5" i="38" l="1"/>
  <c r="P6" i="14" s="1"/>
  <c r="G25" i="41" l="1"/>
  <c r="I6" i="14" l="1"/>
  <c r="H6" i="14"/>
  <c r="F6" i="14"/>
  <c r="E6" i="14"/>
  <c r="D6" i="14"/>
  <c r="C6" i="14"/>
  <c r="F14" i="14" l="1"/>
  <c r="E14" i="14"/>
  <c r="D14" i="14"/>
  <c r="C14" i="14"/>
  <c r="I18" i="4" l="1"/>
  <c r="A7" i="13" l="1"/>
  <c r="G5" i="9"/>
  <c r="F20" i="9"/>
  <c r="E20" i="9"/>
  <c r="D20" i="9"/>
  <c r="C20" i="9"/>
  <c r="H16" i="9"/>
  <c r="G15" i="9"/>
  <c r="G14" i="9"/>
  <c r="G12" i="9"/>
  <c r="G13" i="9"/>
  <c r="G11" i="9"/>
  <c r="G10" i="9"/>
  <c r="G9" i="9"/>
  <c r="G8" i="9"/>
  <c r="F16" i="9"/>
  <c r="F7" i="14" s="1"/>
  <c r="E16" i="9"/>
  <c r="E7" i="14" s="1"/>
  <c r="D16" i="9"/>
  <c r="D7" i="14" s="1"/>
  <c r="C16" i="9"/>
  <c r="C7" i="14" s="1"/>
  <c r="F12" i="14" l="1"/>
  <c r="F15" i="14" s="1"/>
  <c r="C12" i="14"/>
  <c r="C15" i="14" s="1"/>
  <c r="D12" i="14"/>
  <c r="D15" i="14" s="1"/>
  <c r="E12" i="14"/>
  <c r="E15" i="14" s="1"/>
  <c r="G16" i="9"/>
  <c r="H18" i="9" s="1"/>
  <c r="K14" i="14" l="1"/>
  <c r="I14" i="14"/>
  <c r="F19" i="11"/>
  <c r="F16" i="11"/>
  <c r="K7" i="14" s="1"/>
  <c r="F2" i="11"/>
  <c r="K12" i="14" l="1"/>
  <c r="K15" i="14" s="1"/>
  <c r="C2" i="11"/>
  <c r="B2" i="11"/>
  <c r="C6" i="41"/>
  <c r="D6" i="41"/>
  <c r="A27" i="41"/>
  <c r="G16" i="41"/>
  <c r="F16" i="41"/>
  <c r="D16" i="41"/>
  <c r="C16" i="41"/>
  <c r="E15" i="41"/>
  <c r="E14" i="41"/>
  <c r="E13" i="41"/>
  <c r="E12" i="41"/>
  <c r="E11" i="41"/>
  <c r="G10" i="41"/>
  <c r="F10" i="41"/>
  <c r="D10" i="41"/>
  <c r="C10" i="41"/>
  <c r="E9" i="41"/>
  <c r="E8" i="41"/>
  <c r="E7" i="41"/>
  <c r="G6" i="41"/>
  <c r="F6" i="41"/>
  <c r="E5" i="41"/>
  <c r="E4" i="41"/>
  <c r="G1" i="41"/>
  <c r="E1" i="41"/>
  <c r="B1" i="41"/>
  <c r="H1" i="14"/>
  <c r="A13" i="38"/>
  <c r="D2" i="38"/>
  <c r="B2" i="38"/>
  <c r="B1" i="38"/>
  <c r="E20" i="32"/>
  <c r="F20" i="32" s="1"/>
  <c r="D14" i="32"/>
  <c r="E19" i="32"/>
  <c r="F19" i="32" s="1"/>
  <c r="E17" i="32"/>
  <c r="F17" i="32" s="1"/>
  <c r="E16" i="32"/>
  <c r="F16" i="32" s="1"/>
  <c r="E13" i="32"/>
  <c r="F13" i="32" s="1"/>
  <c r="E12" i="32"/>
  <c r="F12" i="32" s="1"/>
  <c r="E11" i="32"/>
  <c r="F11" i="32" s="1"/>
  <c r="E10" i="32"/>
  <c r="F10" i="32" s="1"/>
  <c r="E9" i="32"/>
  <c r="F9" i="32" s="1"/>
  <c r="E8" i="32"/>
  <c r="E6" i="32"/>
  <c r="F6" i="32" s="1"/>
  <c r="F8" i="32"/>
  <c r="D18" i="32"/>
  <c r="C18" i="32"/>
  <c r="C14" i="32"/>
  <c r="A26" i="32"/>
  <c r="F7" i="32"/>
  <c r="E2" i="32"/>
  <c r="B2" i="32"/>
  <c r="B1" i="32"/>
  <c r="G1" i="14"/>
  <c r="E17" i="23"/>
  <c r="N7" i="14" s="1"/>
  <c r="N15" i="14" s="1"/>
  <c r="B1" i="23"/>
  <c r="B2" i="23"/>
  <c r="D2" i="23"/>
  <c r="G6" i="23"/>
  <c r="H6" i="23"/>
  <c r="G7" i="23"/>
  <c r="H7" i="23"/>
  <c r="G8" i="23"/>
  <c r="H8" i="23"/>
  <c r="G9" i="23"/>
  <c r="H9" i="23"/>
  <c r="G10" i="23"/>
  <c r="H10" i="23"/>
  <c r="G11" i="23"/>
  <c r="H11" i="23"/>
  <c r="G12" i="23"/>
  <c r="H12" i="23"/>
  <c r="G13" i="23"/>
  <c r="H13" i="23"/>
  <c r="G14" i="23"/>
  <c r="H14" i="23"/>
  <c r="G15" i="23"/>
  <c r="H15" i="23"/>
  <c r="G16" i="23"/>
  <c r="H16" i="23"/>
  <c r="D17" i="23"/>
  <c r="F17" i="23"/>
  <c r="A24" i="23"/>
  <c r="A25" i="11"/>
  <c r="D2" i="11"/>
  <c r="B1" i="11"/>
  <c r="D19" i="11"/>
  <c r="C16" i="11"/>
  <c r="H7" i="14" s="1"/>
  <c r="H12" i="14" s="1"/>
  <c r="H15" i="14" s="1"/>
  <c r="C19" i="11"/>
  <c r="D16" i="11"/>
  <c r="I7" i="14" s="1"/>
  <c r="I12" i="14" s="1"/>
  <c r="I15" i="14" s="1"/>
  <c r="A22" i="9"/>
  <c r="D2" i="9"/>
  <c r="B2" i="9"/>
  <c r="B1" i="9"/>
  <c r="A17" i="14"/>
  <c r="B1" i="14"/>
  <c r="C11" i="4"/>
  <c r="C19" i="4" s="1"/>
  <c r="C17" i="4"/>
  <c r="A25" i="4"/>
  <c r="D2" i="4"/>
  <c r="B2" i="4"/>
  <c r="B1" i="4"/>
  <c r="I13" i="4"/>
  <c r="I16" i="4"/>
  <c r="I14" i="4"/>
  <c r="I15" i="4"/>
  <c r="I9" i="4"/>
  <c r="I10" i="4"/>
  <c r="I8" i="4"/>
  <c r="H17" i="4"/>
  <c r="H11" i="4"/>
  <c r="D11" i="4"/>
  <c r="D19" i="4" s="1"/>
  <c r="D17" i="4"/>
  <c r="E11" i="4"/>
  <c r="E17" i="4"/>
  <c r="F11" i="4"/>
  <c r="F17" i="4"/>
  <c r="G11" i="4"/>
  <c r="G17" i="4"/>
  <c r="A26" i="5"/>
  <c r="I1" i="5"/>
  <c r="G1" i="5"/>
  <c r="B1" i="5"/>
  <c r="H21" i="5"/>
  <c r="C21" i="23" l="1"/>
  <c r="F17" i="41"/>
  <c r="E6" i="41"/>
  <c r="C20" i="23"/>
  <c r="I17" i="4"/>
  <c r="D17" i="41"/>
  <c r="F20" i="23"/>
  <c r="H17" i="23"/>
  <c r="F14" i="32"/>
  <c r="D21" i="32"/>
  <c r="E14" i="32"/>
  <c r="I11" i="4"/>
  <c r="C21" i="32"/>
  <c r="R6" i="14" s="1"/>
  <c r="G17" i="41"/>
  <c r="E10" i="41"/>
  <c r="G17" i="23"/>
  <c r="E16" i="41"/>
  <c r="E18" i="32"/>
  <c r="F18" i="32"/>
  <c r="C17" i="41"/>
  <c r="G7" i="14" l="1"/>
  <c r="G12" i="14" s="1"/>
  <c r="G15" i="14" s="1"/>
  <c r="I26" i="4"/>
  <c r="F21" i="32"/>
  <c r="G20" i="41"/>
  <c r="G21" i="41" s="1"/>
  <c r="E17" i="41"/>
  <c r="L7" i="14" s="1"/>
  <c r="L12" i="14" s="1"/>
  <c r="L15" i="14" s="1"/>
  <c r="I19" i="4"/>
  <c r="D22" i="4" s="1"/>
  <c r="E21" i="32"/>
  <c r="R7" i="14" s="1"/>
  <c r="R15" i="14" s="1"/>
  <c r="D23" i="4" l="1"/>
  <c r="D24" i="4"/>
  <c r="I19" i="5"/>
  <c r="C25" i="41"/>
  <c r="B23" i="32"/>
</calcChain>
</file>

<file path=xl/sharedStrings.xml><?xml version="1.0" encoding="utf-8"?>
<sst xmlns="http://schemas.openxmlformats.org/spreadsheetml/2006/main" count="582" uniqueCount="416">
  <si>
    <t>Agency:</t>
  </si>
  <si>
    <t>Month Ending:</t>
  </si>
  <si>
    <t xml:space="preserve">Year:  </t>
  </si>
  <si>
    <t xml:space="preserve">YTD:  </t>
  </si>
  <si>
    <t>Hours</t>
  </si>
  <si>
    <t>Persons</t>
  </si>
  <si>
    <t>1.  Number of applicants, unduplicated</t>
  </si>
  <si>
    <t>2.  Number of clients served, unduplicated</t>
  </si>
  <si>
    <t>A.  Adult Day Care - Licensed</t>
  </si>
  <si>
    <t>4.  Number of respite hours assessed as needed</t>
  </si>
  <si>
    <t>5.  Number of respite hours provided</t>
  </si>
  <si>
    <t>6.  Cost of respite program for period</t>
  </si>
  <si>
    <t>7.  Amount of client fees received for respite services</t>
  </si>
  <si>
    <t>8.  Cost per hour for respite program</t>
  </si>
  <si>
    <t>9.  Number of clients removed from service and institutionalized</t>
  </si>
  <si>
    <t>10. Number of clients diagnosed w/ AD/related disorders, unduplicated</t>
  </si>
  <si>
    <t>11. Number of applicants placed on a waiting list, unduplicated</t>
  </si>
  <si>
    <t>YTD Expenditures</t>
  </si>
  <si>
    <t>Client Fees</t>
  </si>
  <si>
    <t>Local Funds</t>
  </si>
  <si>
    <t>Other (Specify)</t>
  </si>
  <si>
    <t>Total</t>
  </si>
  <si>
    <t>Personnel Expenses:</t>
  </si>
  <si>
    <t>Salaries (Full Time Staff)</t>
  </si>
  <si>
    <t>Wages (Hourly Paid Staff)</t>
  </si>
  <si>
    <t>Fringe Benefits</t>
  </si>
  <si>
    <t>Total Personnel Services</t>
  </si>
  <si>
    <t>Non-Personnel:</t>
  </si>
  <si>
    <t>Contractual Services</t>
  </si>
  <si>
    <t>Supplies and Materials</t>
  </si>
  <si>
    <t>Continuous Charges</t>
  </si>
  <si>
    <t>Other</t>
  </si>
  <si>
    <t>Total Non-Personnel</t>
  </si>
  <si>
    <t>Spending Requirements</t>
  </si>
  <si>
    <t>Agency Status</t>
  </si>
  <si>
    <t>Approved Budget</t>
  </si>
  <si>
    <t>% Spent</t>
  </si>
  <si>
    <t>January</t>
  </si>
  <si>
    <t>February</t>
  </si>
  <si>
    <t>March</t>
  </si>
  <si>
    <t>April</t>
  </si>
  <si>
    <t>May</t>
  </si>
  <si>
    <t>June</t>
  </si>
  <si>
    <t>July</t>
  </si>
  <si>
    <t>August</t>
  </si>
  <si>
    <t>September</t>
  </si>
  <si>
    <t>October</t>
  </si>
  <si>
    <t>November</t>
  </si>
  <si>
    <t>December</t>
  </si>
  <si>
    <t>Commonwealth Catholic Charities</t>
  </si>
  <si>
    <t>Chesapeake Department of Social Services</t>
  </si>
  <si>
    <t>Bridges Senior Care Solutions</t>
  </si>
  <si>
    <t>Family Service of Roanoke Valley</t>
  </si>
  <si>
    <t>Jewish Family Service of Tidewater</t>
  </si>
  <si>
    <t>Southwest Virginia Legal Aid Society</t>
  </si>
  <si>
    <t>Mountain Empire Older Citizens, Inc.</t>
  </si>
  <si>
    <t>Appalachian Agency for Senior Citizens, Inc.</t>
  </si>
  <si>
    <t>District Three Governmental Cooperative</t>
  </si>
  <si>
    <t>New River Valley Area Agency on Aging</t>
  </si>
  <si>
    <t>Valley Program for Aging Services, Inc.</t>
  </si>
  <si>
    <t>Shenandoah Area Agency on Aging, Inc.</t>
  </si>
  <si>
    <t>City of Alexandria</t>
  </si>
  <si>
    <t>Arlington County</t>
  </si>
  <si>
    <t>Fairfax County</t>
  </si>
  <si>
    <t>Loudoun County</t>
  </si>
  <si>
    <t>Prince William County</t>
  </si>
  <si>
    <t>Rappahannock-Rapidan Community Services Board</t>
  </si>
  <si>
    <t>Jefferson Area Board for Aging</t>
  </si>
  <si>
    <t>Southern Area Agency on Aging, Inc.</t>
  </si>
  <si>
    <t>Lake Country Area Agency on Aging</t>
  </si>
  <si>
    <t>Piedmont Senior Resources Area Agency on Aging, Inc.</t>
  </si>
  <si>
    <t>Senior Connections - Capital Area Agency on Aging, Inc.</t>
  </si>
  <si>
    <t>Rappahannock Area Agency on Aging, Inc.</t>
  </si>
  <si>
    <t>Crater District Area Agency on Aging</t>
  </si>
  <si>
    <t>Southeastern Virginia Areawide Model Program, Inc.</t>
  </si>
  <si>
    <t>Peninsula Agency on Aging, Inc.</t>
  </si>
  <si>
    <t>Eastern Shore Area Agency on Aging/CAA, Inc.</t>
  </si>
  <si>
    <t xml:space="preserve"> General Fund Community Based</t>
  </si>
  <si>
    <t>Approved Budget GF Community Based</t>
  </si>
  <si>
    <t xml:space="preserve">** Explain Other:  </t>
  </si>
  <si>
    <t>Y-T-D Expenditures</t>
  </si>
  <si>
    <t>Budget Balance</t>
  </si>
  <si>
    <t>Approved Budget Categories (List)</t>
  </si>
  <si>
    <t xml:space="preserve">Month Ending:  </t>
  </si>
  <si>
    <t>Funding Source - DOL</t>
  </si>
  <si>
    <t>Cash Expended YTD</t>
  </si>
  <si>
    <t>Accrued Costs for This Month</t>
  </si>
  <si>
    <t>Total Federal Costs YTD</t>
  </si>
  <si>
    <t>Other Non-Federal Cash YTD</t>
  </si>
  <si>
    <t>Other Non-Federal In-Kind YTD</t>
  </si>
  <si>
    <t>Salaries and Fringes</t>
  </si>
  <si>
    <t>Sub-Total Admin. Costs</t>
  </si>
  <si>
    <t>Enrollee Wages</t>
  </si>
  <si>
    <t>Enrollee Fringes</t>
  </si>
  <si>
    <t>Enrollee Medicals</t>
  </si>
  <si>
    <t>Sub-Total EWF</t>
  </si>
  <si>
    <t>Staff Salaries and Fringes</t>
  </si>
  <si>
    <t>Enrollee Training</t>
  </si>
  <si>
    <t>Enrollee Development</t>
  </si>
  <si>
    <t>Enrollee Transportation</t>
  </si>
  <si>
    <t>Miscellaneous</t>
  </si>
  <si>
    <t>Sub-Total OEC</t>
  </si>
  <si>
    <t>Grand Total</t>
  </si>
  <si>
    <t>Total Non-Federal</t>
  </si>
  <si>
    <t>% Non-Federal</t>
  </si>
  <si>
    <t>Personnel</t>
  </si>
  <si>
    <t>Travel</t>
  </si>
  <si>
    <t>Training &amp; Education</t>
  </si>
  <si>
    <t>Supplies &amp; Equipment</t>
  </si>
  <si>
    <t>Grant</t>
  </si>
  <si>
    <t>Match</t>
  </si>
  <si>
    <t>% Spent Grant Funds</t>
  </si>
  <si>
    <t>% Spent Match Funds</t>
  </si>
  <si>
    <t>Senior Navigator</t>
  </si>
  <si>
    <t>Bay Aging</t>
  </si>
  <si>
    <t xml:space="preserve">Signature: </t>
  </si>
  <si>
    <t>Date:</t>
  </si>
  <si>
    <t>General Funds</t>
  </si>
  <si>
    <t>Cash Received Y-T-D for This Contract</t>
  </si>
  <si>
    <t>Cash Requested Last Report But Not Yet Received</t>
  </si>
  <si>
    <t>Cash Disbursed Y-T-D</t>
  </si>
  <si>
    <t>Cash-on-Hand at End of Report Month</t>
  </si>
  <si>
    <t>Cash Required for 30 Days of Program Operations</t>
  </si>
  <si>
    <t>Cash Request Calculated</t>
  </si>
  <si>
    <t xml:space="preserve">Cash Requested  </t>
  </si>
  <si>
    <t>Month:</t>
  </si>
  <si>
    <t>Year:</t>
  </si>
  <si>
    <r>
      <t>This report must be submitted by the close of business no later than the 12</t>
    </r>
    <r>
      <rPr>
        <vertAlign val="superscript"/>
        <sz val="10"/>
        <rFont val="Arial"/>
        <family val="2"/>
      </rPr>
      <t>th</t>
    </r>
    <r>
      <rPr>
        <sz val="10"/>
        <rFont val="Arial"/>
        <family val="2"/>
      </rPr>
      <t xml:space="preserve"> of the following month from an authorized e-mail address on file with the Department.  If the 12</t>
    </r>
    <r>
      <rPr>
        <vertAlign val="superscript"/>
        <sz val="10"/>
        <rFont val="Arial"/>
        <family val="2"/>
      </rPr>
      <t>th</t>
    </r>
    <r>
      <rPr>
        <sz val="10"/>
        <rFont val="Arial"/>
        <family val="2"/>
      </rPr>
      <t xml:space="preserve"> is not a state business day, reports will be accepted on the next work day. </t>
    </r>
  </si>
  <si>
    <t>MEOC Pharmacy Connect</t>
  </si>
  <si>
    <t>Federal Grants</t>
  </si>
  <si>
    <t>SeniorNavigator.com</t>
  </si>
  <si>
    <t>Final Report</t>
  </si>
  <si>
    <t>Central and Western Virginia Chapter - Alzheimer' Association</t>
  </si>
  <si>
    <t>Number of Persons that Have Left Since Beginning of Contract Year:</t>
  </si>
  <si>
    <t>Total Persons Served YTD Unduplicated:</t>
  </si>
  <si>
    <t>Number of Persons Being Served Currently:</t>
  </si>
  <si>
    <t>Catholic Charities of Eastern Virginia, Inc.</t>
  </si>
  <si>
    <t>Respite Care Initiative Program</t>
  </si>
  <si>
    <t>Adult Care Center of the Northern Shenandoah Valley, Inc.</t>
  </si>
  <si>
    <t>B.  Companion</t>
  </si>
  <si>
    <t>C.  Home Health</t>
  </si>
  <si>
    <t>D.  Homemaker</t>
  </si>
  <si>
    <t>E.  Hospice</t>
  </si>
  <si>
    <t>F.  Personal Care</t>
  </si>
  <si>
    <t>G.  Other **</t>
  </si>
  <si>
    <t xml:space="preserve">* Should A-G not equal line 2, explain:  </t>
  </si>
  <si>
    <t>Respite Care Initiative</t>
  </si>
  <si>
    <t>3.  Number of clients served, by service, unduplicated (A-G = line 2)*</t>
  </si>
  <si>
    <t>Jewish Family Services - Richmond</t>
  </si>
  <si>
    <t>Client Services</t>
  </si>
  <si>
    <t>Virginia Tech</t>
  </si>
  <si>
    <t>2-1-1 Virginia</t>
  </si>
  <si>
    <t># of Persons Served</t>
  </si>
  <si>
    <t># of Units Provided</t>
  </si>
  <si>
    <t>Describe Unit (hours, days, etc.)</t>
  </si>
  <si>
    <t>Autumn Valley Guardianship, Inc.</t>
  </si>
  <si>
    <t>Aging Together Partnership</t>
  </si>
  <si>
    <t>Virginia Commonwealth University</t>
  </si>
  <si>
    <t>CJW Driver Assessment and Education Program</t>
  </si>
  <si>
    <t>Driver Side Rehab, LLC</t>
  </si>
  <si>
    <t>Center for Excellence in Aging and Geriatric Health</t>
  </si>
  <si>
    <t>Equipment</t>
  </si>
  <si>
    <t>Supplies</t>
  </si>
  <si>
    <t>Other:</t>
  </si>
  <si>
    <t>Pagel’s Driver Rehab Services, LLC</t>
  </si>
  <si>
    <t>Balance</t>
  </si>
  <si>
    <t>Blue Ridge Independent Living Center (BRILC)</t>
  </si>
  <si>
    <t>Junction Center for Independent Living</t>
  </si>
  <si>
    <t>The Endependence Center, Inc. (ECI)</t>
  </si>
  <si>
    <t>A Metropolitan Driving School</t>
  </si>
  <si>
    <t>SNAP Outreach</t>
  </si>
  <si>
    <t>50% Reimbursement</t>
  </si>
  <si>
    <t>I. Personnel (Salary and Benefits)</t>
  </si>
  <si>
    <t>II. Other Direct Costs</t>
  </si>
  <si>
    <t xml:space="preserve">    a. Copying/Printing/Materials</t>
  </si>
  <si>
    <t xml:space="preserve">    b. Internet/Telephone</t>
  </si>
  <si>
    <t xml:space="preserve">    d. Supplies and Non Capital Expenditures</t>
  </si>
  <si>
    <t xml:space="preserve">    e. Building/Space</t>
  </si>
  <si>
    <t xml:space="preserve">    f. Other</t>
  </si>
  <si>
    <t>III. Travel</t>
  </si>
  <si>
    <t xml:space="preserve">    h. Long Distance</t>
  </si>
  <si>
    <t xml:space="preserve">    i.  Local</t>
  </si>
  <si>
    <t>IV.  Contractual</t>
  </si>
  <si>
    <t xml:space="preserve">               g. Subtotal - Other Direct Costs</t>
  </si>
  <si>
    <t xml:space="preserve">               j. Subtotal - Travel</t>
  </si>
  <si>
    <t>VCU - Partnership for People with Disabilities</t>
  </si>
  <si>
    <t>V.  Indirect Costs</t>
  </si>
  <si>
    <t>The Arc of Northern Virginia</t>
  </si>
  <si>
    <t>ECHO, Inc.</t>
  </si>
  <si>
    <t>5 Star Medical Transport</t>
  </si>
  <si>
    <t>New River Valley Senior Services, Inc.</t>
  </si>
  <si>
    <t>RADAR - Unified Human Services Transportation Systems, Inc.</t>
  </si>
  <si>
    <t>Danville Pittsylvania Community Services</t>
  </si>
  <si>
    <t>Mount Rogers Industrial Development Centers</t>
  </si>
  <si>
    <t>LOA - Local Office on Aging</t>
  </si>
  <si>
    <t>Rappahannock-Rapidan Regional Commission</t>
  </si>
  <si>
    <t>Budgeted Completers</t>
  </si>
  <si>
    <t>Total Cost Per Completer</t>
  </si>
  <si>
    <t>Number of Completers  Y-T-D</t>
  </si>
  <si>
    <t>Virginia Center on Aging</t>
  </si>
  <si>
    <t>CDSME</t>
  </si>
  <si>
    <t>Mountain Empire Older Citizens
Pharmacy Connect</t>
  </si>
  <si>
    <t>STEPS, Inc.</t>
  </si>
  <si>
    <t xml:space="preserve">    c. Equipment and Other Capital Expenditures</t>
  </si>
  <si>
    <t>Approved Budget 
Categories (List)</t>
  </si>
  <si>
    <t>Central Virginia Alliance for Community Living, Inc.</t>
  </si>
  <si>
    <t>Virginia Office of Advocacy and Protection</t>
  </si>
  <si>
    <t>Jewish Social Service Agency</t>
  </si>
  <si>
    <t xml:space="preserve">  </t>
  </si>
  <si>
    <t>Other Expenses (List)</t>
  </si>
  <si>
    <t>Other Funds Used in the Program</t>
  </si>
  <si>
    <t>Y-T-D Contracted Expenditures</t>
  </si>
  <si>
    <t>% of Contracted Funds Spent</t>
  </si>
  <si>
    <t>Guardianship VDA</t>
  </si>
  <si>
    <t>Guardianship VDA Mental Health</t>
  </si>
  <si>
    <t>Guardianship DBHDS
Mental Illness</t>
  </si>
  <si>
    <t>Respite Care Grant - no more than 55%</t>
  </si>
  <si>
    <t>Matching Funds - at least 45%</t>
  </si>
  <si>
    <t>In-Kind Matching Funds – no more than 20%</t>
  </si>
  <si>
    <t>In-Kind Other</t>
  </si>
  <si>
    <t>Alleghany Highlands Community Services Board</t>
  </si>
  <si>
    <t>Virginia Poverty Law Center</t>
  </si>
  <si>
    <t>% Match</t>
  </si>
  <si>
    <t>Approved Federal Funds Budget</t>
  </si>
  <si>
    <t>Approved Non-Federal and In-Kind Budget</t>
  </si>
  <si>
    <t>Accounts Payable at End of Report Month (Accrued Expenses)</t>
  </si>
  <si>
    <t>Total Expenditures</t>
  </si>
  <si>
    <t>Current Award
From Approved Budget</t>
  </si>
  <si>
    <t>Cash Available Y-T-D for This Contract</t>
  </si>
  <si>
    <t>Fund</t>
  </si>
  <si>
    <t>Type of Fund Funds</t>
  </si>
  <si>
    <t>If you have not received all of the cash requested, enter the amount that is in transit.</t>
  </si>
  <si>
    <t>Fill in the grant to date payment from the Remittance.</t>
  </si>
  <si>
    <t>Fill in the amount of cash you have paid for services provided under the contract.</t>
  </si>
  <si>
    <t>Enter the amount of funds you are requesting.  If the cell is yellow, you are requesting more than 10% of "Cash Request Calculated", please provide an explanation in the email when submitting this request.</t>
  </si>
  <si>
    <t>Prior Year Funds, Previously Obligated, But Not Requested</t>
  </si>
  <si>
    <t>Guardianship DBHDS ID/DD</t>
  </si>
  <si>
    <t>Contracted Budget Total</t>
  </si>
  <si>
    <r>
      <t xml:space="preserve">FOR DARS USE - </t>
    </r>
    <r>
      <rPr>
        <sz val="10"/>
        <rFont val="Arial"/>
        <family val="2"/>
      </rPr>
      <t>This report has been verified for payment in the amounts indicated above by:</t>
    </r>
  </si>
  <si>
    <t>Enter the amount of funds that have been obligated in the prior contract period, but not requested.  After prior contract period funds have been paid, this amount should be zero.</t>
  </si>
  <si>
    <t>Formula cell pulled from the applicable contract tab and should equal the amount of contract funds awarded.</t>
  </si>
  <si>
    <t>Formula cell pulled from the applicable contract tab and should equal Total Expenditures on contracted funds.  This should not include match.</t>
  </si>
  <si>
    <t>Formula cell, sum of "Cash Received Y-T-D for This Contract" plus "Cash Requested Last Report But Not Yet Received".</t>
  </si>
  <si>
    <t>Formula cell, "Y-T-D Expenditures" minus "Cash Disbursed Y-T-D".</t>
  </si>
  <si>
    <t>Formula cell, "Cash Available Y-T-D for This Contract" minus "Cash Disbursed Y-T-D".</t>
  </si>
  <si>
    <t>Formula cell, "Current Award From Approved Budget" divided by 12.</t>
  </si>
  <si>
    <t>Blue cells on all tabs are input cells.  All others cells are locked.</t>
  </si>
  <si>
    <t>Previous Contract Year</t>
  </si>
  <si>
    <t>Only prior year contracted funds should be requested on this line.  All funds must be obligated during the contract period.</t>
  </si>
  <si>
    <t>DOL Title V SCSEP
Current Year</t>
  </si>
  <si>
    <t>DOL Title V SCSEP
Prior Year</t>
  </si>
  <si>
    <t>By submitting this report, the agency certifies, that to the best of their knowledge and belief, this information is true, correct, and a complete statement prepared from the books and records of the agency in accordance with applicable instructions.  The agency further certifies that expenditures are properly documented in the agency's accounting records, funds have been obligated within the contract period, and all expenses including any match were used on appropriate grant activities.  Any exceptions must be communicated to DARS.</t>
  </si>
  <si>
    <t>Formula cell, "Accounts Payable at End of Report Month (Accrued Expenses)" plus "Cash Required for 30 Days of Program Operations" minus "Cash-on-Hand at End of Report Month".</t>
  </si>
  <si>
    <t>Adult Care Center of Central Virginia</t>
  </si>
  <si>
    <t>NWD Grant Fund</t>
  </si>
  <si>
    <t xml:space="preserve">NWD Grant Fund </t>
  </si>
  <si>
    <t>Birmingham Green</t>
  </si>
  <si>
    <t>Bonus Budget</t>
  </si>
  <si>
    <t>Bonus Requested</t>
  </si>
  <si>
    <t>Cost Per Completer</t>
  </si>
  <si>
    <t>TNT Transportation Services</t>
  </si>
  <si>
    <t>Veterans Cab</t>
  </si>
  <si>
    <t>Superior Mobility, LLC</t>
  </si>
  <si>
    <t>PSA:</t>
  </si>
  <si>
    <t>Funding Source</t>
  </si>
  <si>
    <t>Title III-C(1)</t>
  </si>
  <si>
    <t>Title III-C(2)</t>
  </si>
  <si>
    <t>Service Data:</t>
  </si>
  <si>
    <t>Unit Defined as:</t>
  </si>
  <si>
    <t>Unit Cost</t>
  </si>
  <si>
    <t>Actual Persons Served</t>
  </si>
  <si>
    <t>Congregate</t>
  </si>
  <si>
    <t>Home Delivered</t>
  </si>
  <si>
    <t>Eligible Meals</t>
  </si>
  <si>
    <t>Meals</t>
  </si>
  <si>
    <t>Acutual Number of Units</t>
  </si>
  <si>
    <t>Administration</t>
  </si>
  <si>
    <t>Preparation &amp; Administration</t>
  </si>
  <si>
    <t>However, if taken, Area Plan administration match is required at the normal 25% match rate.</t>
  </si>
  <si>
    <t>Other Funds</t>
  </si>
  <si>
    <t>Other Non-Federal</t>
  </si>
  <si>
    <t>Voluntary Contributions</t>
  </si>
  <si>
    <t>Fees</t>
  </si>
  <si>
    <t>Other Federal</t>
  </si>
  <si>
    <t>DMAS - Ombudsman</t>
  </si>
  <si>
    <t>Other Local Federal Funding</t>
  </si>
  <si>
    <t>NSIP</t>
  </si>
  <si>
    <t>OAA General</t>
  </si>
  <si>
    <t>Community Based</t>
  </si>
  <si>
    <t>Transportation</t>
  </si>
  <si>
    <t>Home Delivered Meals</t>
  </si>
  <si>
    <t>Supplemental Nutrition</t>
  </si>
  <si>
    <t>CCEVP</t>
  </si>
  <si>
    <t>Ombudsman</t>
  </si>
  <si>
    <t>In-Kind Amount</t>
  </si>
  <si>
    <t>Title III-B</t>
  </si>
  <si>
    <t>Title III-E</t>
  </si>
  <si>
    <t>Checking</t>
  </si>
  <si>
    <t>Emergency</t>
  </si>
  <si>
    <t>Define Here</t>
  </si>
  <si>
    <t>Contacts</t>
  </si>
  <si>
    <t>1-Way Trips</t>
  </si>
  <si>
    <t>Individual Hours</t>
  </si>
  <si>
    <t>Title VII - Ombudsman</t>
  </si>
  <si>
    <t>Assisted Transportation</t>
  </si>
  <si>
    <t>Care Transitions</t>
  </si>
  <si>
    <t>Options Counseling</t>
  </si>
  <si>
    <t>Communication Referral &amp; I&amp;A</t>
  </si>
  <si>
    <t>Chore</t>
  </si>
  <si>
    <t>Disease Prevention</t>
  </si>
  <si>
    <t>Employment</t>
  </si>
  <si>
    <t>Homemaker</t>
  </si>
  <si>
    <t>Personal Care</t>
  </si>
  <si>
    <t>Socialization &amp; Recreation</t>
  </si>
  <si>
    <t>Volunteer Programs</t>
  </si>
  <si>
    <t>Sessions</t>
  </si>
  <si>
    <t>Funding Source:</t>
  </si>
  <si>
    <t>Amount</t>
  </si>
  <si>
    <t>Disability Resource Center of the Rapp Area (dRC)</t>
  </si>
  <si>
    <t>ENDependence Center of Northern Virginia (ECNV)</t>
  </si>
  <si>
    <t>Independence Empowerment Center</t>
  </si>
  <si>
    <t>Brain Injury Services of Southwest Virginia</t>
  </si>
  <si>
    <t>Community Brain Injury Services</t>
  </si>
  <si>
    <t>AAA's</t>
  </si>
  <si>
    <t>Falls Prevention</t>
  </si>
  <si>
    <t>American Rescue Plan (ARP)</t>
  </si>
  <si>
    <t>Title III-D</t>
  </si>
  <si>
    <t>In-Home Services</t>
  </si>
  <si>
    <t>Access Services</t>
  </si>
  <si>
    <t>Nutrition</t>
  </si>
  <si>
    <t>CG Counseling</t>
  </si>
  <si>
    <t>CG Respite</t>
  </si>
  <si>
    <t>CG Supplemental</t>
  </si>
  <si>
    <t>Elder Rights</t>
  </si>
  <si>
    <t>Adult Day Care</t>
  </si>
  <si>
    <t>Care / Service Coordination Level 2</t>
  </si>
  <si>
    <t>Nutrition Counseling</t>
  </si>
  <si>
    <t>Nutrition Education</t>
  </si>
  <si>
    <t>Other "EB" Disease Prevention</t>
  </si>
  <si>
    <t>Health Education Screening</t>
  </si>
  <si>
    <t xml:space="preserve">Assistive Technology/ DME / PERS - Devices </t>
  </si>
  <si>
    <t>Assistive Technology/ DME / PERS - Payments</t>
  </si>
  <si>
    <t>Consumable Supplies</t>
  </si>
  <si>
    <t>LTC Coordinating Activity</t>
  </si>
  <si>
    <t>Medication Management</t>
  </si>
  <si>
    <t>Money Management</t>
  </si>
  <si>
    <t>Outreach / Public Information Education</t>
  </si>
  <si>
    <t>Residential Repair &amp; Renovation</t>
  </si>
  <si>
    <t>Individual Counseling</t>
  </si>
  <si>
    <t>Support Groups</t>
  </si>
  <si>
    <t>Caregiver Training</t>
  </si>
  <si>
    <t>Elder Abuse Prevention</t>
  </si>
  <si>
    <t>Local LTC Ombudsman</t>
  </si>
  <si>
    <t>Devices</t>
  </si>
  <si>
    <t>Payments</t>
  </si>
  <si>
    <t># of Activities</t>
  </si>
  <si>
    <t>Homes Repaired</t>
  </si>
  <si>
    <t xml:space="preserve">Area Plan Administration: Calculated as 10% of the American Rescue Plan (ARP) grant </t>
  </si>
  <si>
    <t xml:space="preserve">
American Rescue Plan (ARP)
III-B</t>
  </si>
  <si>
    <t>American Rescue Plan (ARP)
III-C(2)</t>
  </si>
  <si>
    <t>American Rescue Plan (ARP)
III-E</t>
  </si>
  <si>
    <t>American Rescue Plan (ARP)
VII - Ombudsman</t>
  </si>
  <si>
    <t>American Rescue Plan (ARP)
III-C(1)</t>
  </si>
  <si>
    <t>American Rescue Plan (ARP)
III-D</t>
  </si>
  <si>
    <t>American Rescue Plan (ARP) 
III-B</t>
  </si>
  <si>
    <t>American Rescue Plan (ARP) 
III-C(2)</t>
  </si>
  <si>
    <t>American Rescue Plan (ARP) 
III-E</t>
  </si>
  <si>
    <t>American Rescue Plan (ARP) 
VII - Ombudsman</t>
  </si>
  <si>
    <t>American Rescue Plan (ARP) 
III-C(1)</t>
  </si>
  <si>
    <t>American Rescue Plan (ARP) 
III-D</t>
  </si>
  <si>
    <t>Other Respite</t>
  </si>
  <si>
    <t>Other Supplemental</t>
  </si>
  <si>
    <t>DOL Title V (SCSEP)</t>
  </si>
  <si>
    <t>Salary</t>
  </si>
  <si>
    <t>Fringe</t>
  </si>
  <si>
    <t>Laptops</t>
  </si>
  <si>
    <t>CG Respite Voucher</t>
  </si>
  <si>
    <t>Respite Voucher</t>
  </si>
  <si>
    <t>Institutional Respite</t>
  </si>
  <si>
    <t>Financial Consultation</t>
  </si>
  <si>
    <t>Direct Payments</t>
  </si>
  <si>
    <t># of Payments</t>
  </si>
  <si>
    <t>Incentive</t>
  </si>
  <si>
    <t>Incentive Program</t>
  </si>
  <si>
    <t># of Incentives</t>
  </si>
  <si>
    <t>Federal Share (75% or less)</t>
  </si>
  <si>
    <t>Non-Federal Share (25% or more)</t>
  </si>
  <si>
    <t>Preparation and Administration Requirement</t>
  </si>
  <si>
    <t>Spending 10% or less ARP Funds</t>
  </si>
  <si>
    <t>Expanding the Public Health Workforce</t>
  </si>
  <si>
    <t># of FTEs</t>
  </si>
  <si>
    <t>Public Health Workforce</t>
  </si>
  <si>
    <t>Type of Public Health Professional(s) paid for with this funding:</t>
  </si>
  <si>
    <t>The activities they are engaged in to advance public health:</t>
  </si>
  <si>
    <t>Expanding the Public Health Workforce within the Aging and Disability Networks</t>
  </si>
  <si>
    <t xml:space="preserve">NWD CDC Fund </t>
  </si>
  <si>
    <t>NWD CDC Fund</t>
  </si>
  <si>
    <t>Sub-Total Salary</t>
  </si>
  <si>
    <t>Sub-Total Tech Supplies</t>
  </si>
  <si>
    <t>Mileage</t>
  </si>
  <si>
    <t>Hotel</t>
  </si>
  <si>
    <t>Per Diem</t>
  </si>
  <si>
    <t>Sub-Total Travel for Training</t>
  </si>
  <si>
    <t>In-kind</t>
  </si>
  <si>
    <t>Equipment Accessories</t>
  </si>
  <si>
    <t>DOL Title V (GPMS)</t>
  </si>
  <si>
    <t>Period
5/2024 - 4/2025</t>
  </si>
  <si>
    <t>Requested Reimbursement</t>
  </si>
  <si>
    <t>MaineHealth Licence to Use Renewal Fee</t>
  </si>
  <si>
    <t>Actual Completers YTD</t>
  </si>
  <si>
    <t>Total to be Reimbursed</t>
  </si>
  <si>
    <t>10/01/2024 Expenditure Balance</t>
  </si>
  <si>
    <t>Revised 8/22/2024</t>
  </si>
  <si>
    <t>Total Approved Budget Respite Funds</t>
  </si>
  <si>
    <t>Approved Budget Respite Funds (Match Required)</t>
  </si>
  <si>
    <t>Lifespan Respite Additional Award (Exempt from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</si>
</sst>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0.0%"/>
    <numFmt numFmtId="166" formatCode="_(* #,##0_);_(* \(#,##0\);_(* &quot;-&quot;??_);_(@_)"/>
  </numFmts>
  <fonts count="20" x14ac:knownFonts="1">
    <font>
      <sz val="10"/>
      <name val="Arial"/>
    </font>
    <font>
      <b/>
      <sz val="10"/>
      <name val="Arial"/>
      <family val="2"/>
    </font>
    <font>
      <b/>
      <sz val="12"/>
      <name val="Arial"/>
      <family val="2"/>
    </font>
    <font>
      <sz val="12"/>
      <name val="Arial"/>
      <family val="2"/>
    </font>
    <font>
      <sz val="14"/>
      <name val="Arial"/>
      <family val="2"/>
    </font>
    <font>
      <sz val="4"/>
      <name val="Arial"/>
      <family val="2"/>
    </font>
    <font>
      <sz val="10"/>
      <name val="Arial"/>
      <family val="2"/>
    </font>
    <font>
      <b/>
      <sz val="4"/>
      <name val="Arial"/>
      <family val="2"/>
    </font>
    <font>
      <sz val="8"/>
      <name val="Arial"/>
      <family val="2"/>
    </font>
    <font>
      <b/>
      <i/>
      <sz val="10"/>
      <name val="Arial"/>
      <family val="2"/>
    </font>
    <font>
      <vertAlign val="superscript"/>
      <sz val="10"/>
      <name val="Arial"/>
      <family val="2"/>
    </font>
    <font>
      <sz val="16"/>
      <name val="Arial"/>
      <family val="2"/>
    </font>
    <font>
      <sz val="11"/>
      <name val="Arial"/>
      <family val="2"/>
    </font>
    <font>
      <sz val="11"/>
      <name val="Calibri"/>
      <family val="2"/>
    </font>
    <font>
      <b/>
      <sz val="11"/>
      <name val="Calibri"/>
      <family val="2"/>
    </font>
    <font>
      <b/>
      <sz val="16"/>
      <name val="Arial"/>
      <family val="2"/>
    </font>
    <font>
      <sz val="10"/>
      <name val="Calibri"/>
      <family val="2"/>
    </font>
    <font>
      <b/>
      <sz val="10"/>
      <name val="Calibri"/>
      <family val="2"/>
    </font>
    <font>
      <sz val="10"/>
      <name val="Arial"/>
    </font>
    <font>
      <b/>
      <sz val="11"/>
      <name val="Arial"/>
      <family val="2"/>
    </font>
  </fonts>
  <fills count="12">
    <fill>
      <patternFill patternType="none"/>
    </fill>
    <fill>
      <patternFill patternType="gray125"/>
    </fill>
    <fill>
      <patternFill patternType="solid">
        <fgColor indexed="55"/>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0" tint="-0.1499679555650502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indexed="63"/>
        <bgColor indexed="64"/>
      </patternFill>
    </fill>
    <fill>
      <patternFill patternType="solid">
        <fgColor theme="0"/>
        <bgColor indexed="64"/>
      </patternFill>
    </fill>
  </fills>
  <borders count="8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6" fillId="0" borderId="0"/>
    <xf numFmtId="43" fontId="18" fillId="0" borderId="0" applyFont="0" applyFill="0" applyBorder="0" applyAlignment="0" applyProtection="0"/>
  </cellStyleXfs>
  <cellXfs count="584">
    <xf numFmtId="0" fontId="0" fillId="0" borderId="0" xfId="0"/>
    <xf numFmtId="0" fontId="1" fillId="0" borderId="0" xfId="0" applyFont="1"/>
    <xf numFmtId="3" fontId="1" fillId="0" borderId="0" xfId="0" applyNumberFormat="1" applyFont="1"/>
    <xf numFmtId="1" fontId="1" fillId="0" borderId="0" xfId="0" applyNumberFormat="1" applyFont="1"/>
    <xf numFmtId="0" fontId="4" fillId="0" borderId="0" xfId="0" applyFont="1"/>
    <xf numFmtId="3" fontId="0" fillId="2" borderId="3" xfId="0" applyNumberFormat="1" applyFill="1" applyBorder="1"/>
    <xf numFmtId="3" fontId="0" fillId="3" borderId="4" xfId="0" applyNumberFormat="1" applyFill="1" applyBorder="1" applyProtection="1">
      <protection locked="0"/>
    </xf>
    <xf numFmtId="3" fontId="0" fillId="2" borderId="5" xfId="0" applyNumberFormat="1" applyFill="1" applyBorder="1"/>
    <xf numFmtId="3" fontId="0" fillId="3" borderId="6" xfId="0" applyNumberFormat="1" applyFill="1" applyBorder="1" applyProtection="1">
      <protection locked="0"/>
    </xf>
    <xf numFmtId="3" fontId="0" fillId="2" borderId="7" xfId="0" applyNumberFormat="1" applyFill="1" applyBorder="1"/>
    <xf numFmtId="3" fontId="0" fillId="3" borderId="5" xfId="0" applyNumberFormat="1" applyFill="1" applyBorder="1" applyProtection="1">
      <protection locked="0"/>
    </xf>
    <xf numFmtId="0" fontId="5" fillId="0" borderId="0" xfId="0" applyFont="1"/>
    <xf numFmtId="0" fontId="3" fillId="0" borderId="0" xfId="0" applyFont="1"/>
    <xf numFmtId="0" fontId="6" fillId="3" borderId="5" xfId="0" applyFont="1" applyFill="1" applyBorder="1" applyProtection="1">
      <protection locked="0"/>
    </xf>
    <xf numFmtId="3" fontId="1" fillId="2" borderId="6" xfId="0" applyNumberFormat="1" applyFont="1" applyFill="1" applyBorder="1"/>
    <xf numFmtId="0" fontId="7" fillId="0" borderId="0" xfId="0" applyFont="1"/>
    <xf numFmtId="3" fontId="0" fillId="2" borderId="6" xfId="0" applyNumberFormat="1" applyFill="1" applyBorder="1"/>
    <xf numFmtId="0" fontId="0" fillId="2" borderId="5" xfId="0" applyFill="1" applyBorder="1"/>
    <xf numFmtId="3" fontId="0" fillId="0" borderId="6" xfId="0" applyNumberFormat="1" applyBorder="1"/>
    <xf numFmtId="0" fontId="2" fillId="0" borderId="0" xfId="0" applyFont="1"/>
    <xf numFmtId="0" fontId="6" fillId="0" borderId="0" xfId="0" applyFont="1"/>
    <xf numFmtId="3" fontId="1" fillId="0" borderId="8" xfId="0" applyNumberFormat="1" applyFont="1" applyBorder="1"/>
    <xf numFmtId="0" fontId="1" fillId="0" borderId="0" xfId="0" applyFont="1" applyAlignment="1">
      <alignment horizontal="right"/>
    </xf>
    <xf numFmtId="1" fontId="1" fillId="0" borderId="8" xfId="0" applyNumberFormat="1" applyFont="1" applyBorder="1" applyAlignment="1">
      <alignment horizontal="left"/>
    </xf>
    <xf numFmtId="0" fontId="6" fillId="0" borderId="0" xfId="0" applyFont="1" applyAlignment="1">
      <alignment horizontal="center"/>
    </xf>
    <xf numFmtId="0" fontId="1" fillId="0" borderId="9" xfId="0" applyFont="1" applyBorder="1" applyAlignment="1">
      <alignment horizontal="center" wrapText="1"/>
    </xf>
    <xf numFmtId="0" fontId="6" fillId="0" borderId="0" xfId="0" applyFont="1" applyAlignment="1">
      <alignment wrapText="1"/>
    </xf>
    <xf numFmtId="0" fontId="1" fillId="4" borderId="10" xfId="0" applyFont="1" applyFill="1" applyBorder="1" applyAlignment="1">
      <alignment horizontal="center" wrapText="1"/>
    </xf>
    <xf numFmtId="0" fontId="1" fillId="4" borderId="11" xfId="0" applyFont="1" applyFill="1" applyBorder="1" applyAlignment="1">
      <alignment horizontal="center" wrapText="1"/>
    </xf>
    <xf numFmtId="0" fontId="6" fillId="4" borderId="10" xfId="0" applyFont="1" applyFill="1" applyBorder="1" applyAlignment="1">
      <alignment wrapText="1"/>
    </xf>
    <xf numFmtId="0" fontId="6" fillId="4" borderId="11" xfId="0" applyFont="1" applyFill="1" applyBorder="1" applyAlignment="1">
      <alignment wrapText="1"/>
    </xf>
    <xf numFmtId="0" fontId="1" fillId="4" borderId="12" xfId="0" applyFont="1" applyFill="1" applyBorder="1" applyAlignment="1">
      <alignment horizontal="center" wrapText="1"/>
    </xf>
    <xf numFmtId="3" fontId="6" fillId="3" borderId="13" xfId="0" applyNumberFormat="1" applyFont="1" applyFill="1" applyBorder="1" applyAlignment="1" applyProtection="1">
      <alignment horizontal="right"/>
      <protection locked="0"/>
    </xf>
    <xf numFmtId="3" fontId="6" fillId="3" borderId="9" xfId="0" applyNumberFormat="1" applyFont="1" applyFill="1" applyBorder="1" applyAlignment="1" applyProtection="1">
      <alignment horizontal="right"/>
      <protection locked="0"/>
    </xf>
    <xf numFmtId="3" fontId="6" fillId="0" borderId="14" xfId="0" applyNumberFormat="1" applyFont="1" applyBorder="1" applyAlignment="1">
      <alignment horizontal="right"/>
    </xf>
    <xf numFmtId="3" fontId="6" fillId="3" borderId="15" xfId="0" applyNumberFormat="1" applyFont="1" applyFill="1" applyBorder="1" applyAlignment="1" applyProtection="1">
      <alignment horizontal="right"/>
      <protection locked="0"/>
    </xf>
    <xf numFmtId="3" fontId="6" fillId="3" borderId="16" xfId="0" applyNumberFormat="1" applyFont="1" applyFill="1" applyBorder="1" applyAlignment="1" applyProtection="1">
      <alignment horizontal="right"/>
      <protection locked="0"/>
    </xf>
    <xf numFmtId="3" fontId="6" fillId="0" borderId="16" xfId="0" applyNumberFormat="1" applyFont="1" applyBorder="1" applyAlignment="1">
      <alignment horizontal="right"/>
    </xf>
    <xf numFmtId="3" fontId="6" fillId="0" borderId="17" xfId="0" applyNumberFormat="1" applyFont="1" applyBorder="1" applyAlignment="1">
      <alignment horizontal="right"/>
    </xf>
    <xf numFmtId="3" fontId="6" fillId="0" borderId="18" xfId="0" applyNumberFormat="1" applyFont="1" applyBorder="1" applyAlignment="1">
      <alignment horizontal="right"/>
    </xf>
    <xf numFmtId="3" fontId="6" fillId="4" borderId="13" xfId="0" applyNumberFormat="1" applyFont="1" applyFill="1" applyBorder="1" applyAlignment="1">
      <alignment horizontal="right"/>
    </xf>
    <xf numFmtId="3" fontId="1" fillId="4" borderId="9" xfId="0" applyNumberFormat="1" applyFont="1" applyFill="1" applyBorder="1" applyAlignment="1">
      <alignment horizontal="right"/>
    </xf>
    <xf numFmtId="3" fontId="6" fillId="4" borderId="9" xfId="0" applyNumberFormat="1" applyFont="1" applyFill="1" applyBorder="1" applyAlignment="1">
      <alignment horizontal="right"/>
    </xf>
    <xf numFmtId="3" fontId="6" fillId="4" borderId="14" xfId="0" applyNumberFormat="1" applyFont="1" applyFill="1" applyBorder="1" applyAlignment="1">
      <alignment horizontal="right"/>
    </xf>
    <xf numFmtId="3" fontId="6" fillId="0" borderId="19" xfId="0" applyNumberFormat="1" applyFont="1" applyBorder="1" applyAlignment="1">
      <alignment horizontal="right"/>
    </xf>
    <xf numFmtId="3" fontId="6" fillId="0" borderId="20" xfId="0" applyNumberFormat="1" applyFont="1" applyBorder="1" applyAlignment="1">
      <alignment horizontal="right"/>
    </xf>
    <xf numFmtId="3" fontId="6" fillId="0" borderId="0" xfId="0" applyNumberFormat="1" applyFont="1" applyAlignment="1">
      <alignment horizontal="center"/>
    </xf>
    <xf numFmtId="3" fontId="6" fillId="3" borderId="8" xfId="0" applyNumberFormat="1" applyFont="1" applyFill="1" applyBorder="1" applyProtection="1">
      <protection locked="0"/>
    </xf>
    <xf numFmtId="0" fontId="0" fillId="0" borderId="0" xfId="0" applyAlignment="1">
      <alignment wrapText="1"/>
    </xf>
    <xf numFmtId="3" fontId="6" fillId="0" borderId="0" xfId="0" applyNumberFormat="1" applyFont="1"/>
    <xf numFmtId="0" fontId="6" fillId="3" borderId="19" xfId="0" applyFont="1" applyFill="1" applyBorder="1" applyAlignment="1" applyProtection="1">
      <alignment horizontal="center" wrapText="1"/>
      <protection locked="0"/>
    </xf>
    <xf numFmtId="0" fontId="6" fillId="3" borderId="20" xfId="0" applyFont="1" applyFill="1" applyBorder="1" applyAlignment="1" applyProtection="1">
      <alignment horizontal="center" wrapText="1"/>
      <protection locked="0"/>
    </xf>
    <xf numFmtId="0" fontId="6" fillId="4" borderId="12" xfId="0" applyFont="1" applyFill="1" applyBorder="1" applyAlignment="1">
      <alignment wrapText="1"/>
    </xf>
    <xf numFmtId="3" fontId="6" fillId="4" borderId="11" xfId="0" applyNumberFormat="1" applyFont="1" applyFill="1" applyBorder="1" applyAlignment="1">
      <alignment horizontal="right"/>
    </xf>
    <xf numFmtId="3" fontId="8" fillId="0" borderId="0" xfId="0" applyNumberFormat="1" applyFont="1"/>
    <xf numFmtId="164" fontId="0" fillId="0" borderId="21" xfId="0" applyNumberFormat="1" applyBorder="1"/>
    <xf numFmtId="0" fontId="1" fillId="0" borderId="24" xfId="0" applyFont="1" applyBorder="1" applyAlignment="1">
      <alignment horizontal="center"/>
    </xf>
    <xf numFmtId="0" fontId="1" fillId="0" borderId="4" xfId="0" applyFont="1" applyBorder="1" applyAlignment="1">
      <alignment horizontal="center"/>
    </xf>
    <xf numFmtId="3" fontId="1" fillId="0" borderId="0" xfId="0" applyNumberFormat="1" applyFont="1" applyAlignment="1">
      <alignment horizontal="right"/>
    </xf>
    <xf numFmtId="3" fontId="1" fillId="0" borderId="5" xfId="0" applyNumberFormat="1" applyFont="1" applyBorder="1" applyAlignment="1">
      <alignment horizontal="center" wrapText="1"/>
    </xf>
    <xf numFmtId="0" fontId="1" fillId="0" borderId="0" xfId="0" applyFont="1" applyAlignment="1">
      <alignment wrapText="1"/>
    </xf>
    <xf numFmtId="0" fontId="0" fillId="0" borderId="25" xfId="0" applyBorder="1"/>
    <xf numFmtId="3" fontId="0" fillId="0" borderId="5" xfId="0" applyNumberFormat="1" applyBorder="1"/>
    <xf numFmtId="0" fontId="9" fillId="0" borderId="21" xfId="0" applyFont="1" applyBorder="1"/>
    <xf numFmtId="0" fontId="9" fillId="0" borderId="25" xfId="0" applyFont="1" applyBorder="1"/>
    <xf numFmtId="0" fontId="2" fillId="0" borderId="21" xfId="0" applyFont="1" applyBorder="1"/>
    <xf numFmtId="0" fontId="2" fillId="0" borderId="25" xfId="0" applyFont="1" applyBorder="1"/>
    <xf numFmtId="3" fontId="0" fillId="0" borderId="0" xfId="0" applyNumberFormat="1"/>
    <xf numFmtId="3" fontId="0" fillId="3" borderId="8" xfId="0" applyNumberFormat="1" applyFill="1" applyBorder="1" applyProtection="1">
      <protection locked="0"/>
    </xf>
    <xf numFmtId="3" fontId="0" fillId="0" borderId="8" xfId="0" applyNumberFormat="1" applyBorder="1"/>
    <xf numFmtId="3" fontId="8" fillId="0" borderId="0" xfId="0" applyNumberFormat="1" applyFont="1" applyAlignment="1">
      <alignment horizontal="right"/>
    </xf>
    <xf numFmtId="3" fontId="0" fillId="0" borderId="0" xfId="0" applyNumberFormat="1" applyAlignment="1">
      <alignment horizontal="right"/>
    </xf>
    <xf numFmtId="0" fontId="1" fillId="0" borderId="21" xfId="0" applyFont="1" applyBorder="1" applyAlignment="1">
      <alignment horizontal="center"/>
    </xf>
    <xf numFmtId="165" fontId="0" fillId="0" borderId="8" xfId="0" applyNumberFormat="1" applyBorder="1" applyAlignment="1">
      <alignment horizontal="right"/>
    </xf>
    <xf numFmtId="165" fontId="0" fillId="0" borderId="27" xfId="0" applyNumberFormat="1" applyBorder="1" applyAlignment="1">
      <alignment horizontal="right"/>
    </xf>
    <xf numFmtId="0" fontId="1" fillId="0" borderId="0" xfId="0" applyFont="1" applyAlignment="1">
      <alignment horizontal="center"/>
    </xf>
    <xf numFmtId="0" fontId="1" fillId="0" borderId="0" xfId="0" applyFont="1" applyAlignment="1">
      <alignment horizontal="center" wrapText="1"/>
    </xf>
    <xf numFmtId="0" fontId="1" fillId="0" borderId="5" xfId="0" applyFont="1" applyBorder="1" applyAlignment="1">
      <alignment horizontal="center" wrapText="1"/>
    </xf>
    <xf numFmtId="165" fontId="0" fillId="0" borderId="5" xfId="0" applyNumberFormat="1" applyBorder="1" applyAlignment="1">
      <alignment horizontal="right"/>
    </xf>
    <xf numFmtId="3" fontId="0" fillId="3" borderId="5" xfId="0" applyNumberFormat="1" applyFill="1" applyBorder="1" applyAlignment="1" applyProtection="1">
      <alignment horizontal="right"/>
      <protection locked="0"/>
    </xf>
    <xf numFmtId="3" fontId="0" fillId="0" borderId="5" xfId="0" applyNumberFormat="1" applyBorder="1" applyAlignment="1">
      <alignment horizontal="right"/>
    </xf>
    <xf numFmtId="3" fontId="0" fillId="0" borderId="27" xfId="0" applyNumberFormat="1" applyBorder="1" applyAlignment="1">
      <alignment horizontal="right"/>
    </xf>
    <xf numFmtId="3" fontId="1" fillId="3" borderId="27" xfId="0" applyNumberFormat="1" applyFont="1" applyFill="1" applyBorder="1" applyProtection="1">
      <protection locked="0"/>
    </xf>
    <xf numFmtId="1" fontId="1" fillId="3" borderId="27" xfId="0" applyNumberFormat="1" applyFont="1" applyFill="1" applyBorder="1" applyAlignment="1" applyProtection="1">
      <alignment horizontal="left"/>
      <protection locked="0"/>
    </xf>
    <xf numFmtId="3" fontId="0" fillId="0" borderId="5" xfId="0" applyNumberFormat="1" applyBorder="1" applyAlignment="1">
      <alignment horizontal="center"/>
    </xf>
    <xf numFmtId="0" fontId="1" fillId="0" borderId="29" xfId="0" applyFont="1" applyBorder="1" applyAlignment="1">
      <alignment horizontal="center"/>
    </xf>
    <xf numFmtId="3" fontId="8" fillId="0" borderId="0" xfId="0" applyNumberFormat="1" applyFont="1" applyAlignment="1">
      <alignment horizontal="left"/>
    </xf>
    <xf numFmtId="3" fontId="6" fillId="0" borderId="0" xfId="0" applyNumberFormat="1" applyFont="1" applyAlignment="1">
      <alignment horizontal="right"/>
    </xf>
    <xf numFmtId="1" fontId="6" fillId="0" borderId="0" xfId="0" applyNumberFormat="1" applyFont="1" applyAlignment="1">
      <alignment horizontal="right"/>
    </xf>
    <xf numFmtId="3" fontId="1" fillId="0" borderId="0" xfId="0" applyNumberFormat="1" applyFont="1" applyAlignment="1">
      <alignment horizontal="left"/>
    </xf>
    <xf numFmtId="1" fontId="1" fillId="0" borderId="0" xfId="0" applyNumberFormat="1" applyFont="1" applyAlignment="1">
      <alignment horizontal="left"/>
    </xf>
    <xf numFmtId="3" fontId="1" fillId="0" borderId="31" xfId="0" applyNumberFormat="1" applyFont="1" applyBorder="1" applyAlignment="1">
      <alignment horizontal="center" wrapText="1"/>
    </xf>
    <xf numFmtId="3" fontId="0" fillId="3" borderId="21" xfId="0" applyNumberFormat="1" applyFill="1" applyBorder="1" applyProtection="1">
      <protection locked="0"/>
    </xf>
    <xf numFmtId="3" fontId="0" fillId="3" borderId="28" xfId="0" applyNumberFormat="1" applyFill="1" applyBorder="1" applyProtection="1">
      <protection locked="0"/>
    </xf>
    <xf numFmtId="3" fontId="0" fillId="0" borderId="32" xfId="0" applyNumberFormat="1" applyBorder="1"/>
    <xf numFmtId="3" fontId="0" fillId="0" borderId="34" xfId="0" applyNumberFormat="1" applyBorder="1"/>
    <xf numFmtId="3" fontId="0" fillId="0" borderId="35" xfId="0" applyNumberFormat="1" applyBorder="1"/>
    <xf numFmtId="0" fontId="0" fillId="0" borderId="17" xfId="0" applyBorder="1"/>
    <xf numFmtId="0" fontId="0" fillId="0" borderId="37" xfId="0" applyBorder="1"/>
    <xf numFmtId="3" fontId="0" fillId="3" borderId="1" xfId="0" applyNumberFormat="1" applyFill="1" applyBorder="1" applyProtection="1">
      <protection locked="0"/>
    </xf>
    <xf numFmtId="3" fontId="0" fillId="3" borderId="38" xfId="0" applyNumberFormat="1" applyFill="1" applyBorder="1" applyProtection="1">
      <protection locked="0"/>
    </xf>
    <xf numFmtId="3" fontId="1" fillId="0" borderId="21" xfId="0" applyNumberFormat="1" applyFont="1" applyBorder="1" applyAlignment="1">
      <alignment horizontal="center" wrapText="1"/>
    </xf>
    <xf numFmtId="3" fontId="0" fillId="3" borderId="21" xfId="0" applyNumberFormat="1" applyFill="1" applyBorder="1" applyAlignment="1" applyProtection="1">
      <alignment horizontal="right"/>
      <protection locked="0"/>
    </xf>
    <xf numFmtId="3" fontId="0" fillId="3" borderId="39" xfId="0" applyNumberFormat="1" applyFill="1" applyBorder="1" applyProtection="1">
      <protection locked="0"/>
    </xf>
    <xf numFmtId="3" fontId="0" fillId="3" borderId="40" xfId="0" applyNumberFormat="1" applyFill="1" applyBorder="1" applyProtection="1">
      <protection locked="0"/>
    </xf>
    <xf numFmtId="3" fontId="0" fillId="0" borderId="24" xfId="0" applyNumberFormat="1" applyBorder="1"/>
    <xf numFmtId="3" fontId="0" fillId="0" borderId="4" xfId="0" applyNumberFormat="1" applyBorder="1"/>
    <xf numFmtId="3" fontId="0" fillId="0" borderId="33" xfId="0" applyNumberFormat="1" applyBorder="1" applyAlignment="1">
      <alignment horizontal="right"/>
    </xf>
    <xf numFmtId="3" fontId="0" fillId="0" borderId="41" xfId="0" applyNumberFormat="1" applyBorder="1"/>
    <xf numFmtId="165" fontId="0" fillId="0" borderId="8" xfId="0" applyNumberFormat="1" applyBorder="1" applyAlignment="1">
      <alignment horizontal="center"/>
    </xf>
    <xf numFmtId="165" fontId="6" fillId="0" borderId="27" xfId="0" applyNumberFormat="1" applyFont="1" applyBorder="1" applyAlignment="1">
      <alignment horizontal="right"/>
    </xf>
    <xf numFmtId="3" fontId="6" fillId="0" borderId="0" xfId="0" applyNumberFormat="1" applyFont="1" applyAlignment="1">
      <alignment horizontal="left"/>
    </xf>
    <xf numFmtId="1" fontId="0" fillId="0" borderId="0" xfId="0" applyNumberFormat="1"/>
    <xf numFmtId="3" fontId="0" fillId="0" borderId="21" xfId="0" applyNumberFormat="1" applyBorder="1" applyAlignment="1">
      <alignment horizontal="center"/>
    </xf>
    <xf numFmtId="0" fontId="0" fillId="0" borderId="27" xfId="0" applyBorder="1" applyAlignment="1">
      <alignment horizontal="center"/>
    </xf>
    <xf numFmtId="3" fontId="1" fillId="0" borderId="0" xfId="0" applyNumberFormat="1" applyFont="1" applyAlignment="1">
      <alignment horizontal="center"/>
    </xf>
    <xf numFmtId="3" fontId="0" fillId="5" borderId="5" xfId="0" applyNumberFormat="1" applyFill="1" applyBorder="1" applyAlignment="1" applyProtection="1">
      <alignment horizontal="right"/>
      <protection locked="0"/>
    </xf>
    <xf numFmtId="3" fontId="0" fillId="3" borderId="41" xfId="0" applyNumberFormat="1" applyFill="1" applyBorder="1" applyAlignment="1" applyProtection="1">
      <alignment horizontal="right"/>
      <protection locked="0"/>
    </xf>
    <xf numFmtId="3" fontId="0" fillId="3" borderId="16" xfId="0" applyNumberFormat="1" applyFill="1" applyBorder="1" applyAlignment="1" applyProtection="1">
      <alignment horizontal="right"/>
      <protection locked="0"/>
    </xf>
    <xf numFmtId="0" fontId="0" fillId="0" borderId="7" xfId="0" applyBorder="1" applyAlignment="1">
      <alignment horizontal="left"/>
    </xf>
    <xf numFmtId="0" fontId="6" fillId="0" borderId="15" xfId="0" applyFont="1" applyBorder="1" applyAlignment="1">
      <alignment horizontal="left"/>
    </xf>
    <xf numFmtId="3" fontId="0" fillId="6" borderId="41" xfId="0" applyNumberFormat="1" applyFill="1" applyBorder="1"/>
    <xf numFmtId="3" fontId="0" fillId="0" borderId="16" xfId="0" applyNumberFormat="1" applyBorder="1" applyAlignment="1">
      <alignment horizontal="right"/>
    </xf>
    <xf numFmtId="3" fontId="0" fillId="3" borderId="43" xfId="0" applyNumberFormat="1" applyFill="1" applyBorder="1" applyAlignment="1" applyProtection="1">
      <alignment horizontal="right"/>
      <protection locked="0"/>
    </xf>
    <xf numFmtId="3" fontId="0" fillId="0" borderId="9" xfId="0" applyNumberFormat="1" applyBorder="1"/>
    <xf numFmtId="3" fontId="0" fillId="6" borderId="16" xfId="0" applyNumberFormat="1" applyFill="1" applyBorder="1" applyAlignment="1">
      <alignment horizontal="right"/>
    </xf>
    <xf numFmtId="3" fontId="0" fillId="6" borderId="16" xfId="0" applyNumberFormat="1" applyFill="1" applyBorder="1"/>
    <xf numFmtId="3" fontId="0" fillId="0" borderId="16" xfId="0" applyNumberFormat="1" applyBorder="1"/>
    <xf numFmtId="3" fontId="0" fillId="6" borderId="41" xfId="0" applyNumberFormat="1" applyFill="1" applyBorder="1" applyAlignment="1">
      <alignment horizontal="right"/>
    </xf>
    <xf numFmtId="3" fontId="1" fillId="0" borderId="36" xfId="0" applyNumberFormat="1" applyFont="1" applyBorder="1"/>
    <xf numFmtId="165" fontId="0" fillId="0" borderId="0" xfId="0" applyNumberFormat="1" applyAlignment="1">
      <alignment horizontal="right"/>
    </xf>
    <xf numFmtId="0" fontId="1" fillId="0" borderId="31" xfId="0" applyFont="1" applyBorder="1" applyAlignment="1">
      <alignment horizontal="center" wrapText="1"/>
    </xf>
    <xf numFmtId="0" fontId="1" fillId="0" borderId="44" xfId="0" applyFont="1" applyBorder="1" applyAlignment="1">
      <alignment horizontal="center" wrapText="1"/>
    </xf>
    <xf numFmtId="0" fontId="1" fillId="0" borderId="45" xfId="0" applyFont="1" applyBorder="1" applyAlignment="1">
      <alignment horizontal="center" wrapText="1"/>
    </xf>
    <xf numFmtId="3" fontId="0" fillId="0" borderId="35" xfId="0" applyNumberFormat="1" applyBorder="1" applyAlignment="1">
      <alignment horizontal="center"/>
    </xf>
    <xf numFmtId="0" fontId="0" fillId="0" borderId="8" xfId="0" applyBorder="1" applyAlignment="1">
      <alignment horizontal="left"/>
    </xf>
    <xf numFmtId="0" fontId="6" fillId="7" borderId="46" xfId="0" applyFont="1" applyFill="1" applyBorder="1" applyAlignment="1" applyProtection="1">
      <alignment horizontal="center"/>
      <protection locked="0"/>
    </xf>
    <xf numFmtId="0" fontId="1" fillId="0" borderId="10" xfId="0" applyFont="1" applyBorder="1" applyAlignment="1">
      <alignment horizontal="center" wrapText="1"/>
    </xf>
    <xf numFmtId="0" fontId="0" fillId="7" borderId="34" xfId="0" applyFill="1" applyBorder="1" applyAlignment="1" applyProtection="1">
      <alignment horizontal="center"/>
      <protection locked="0"/>
    </xf>
    <xf numFmtId="0" fontId="0" fillId="7" borderId="35" xfId="0" applyFill="1" applyBorder="1" applyAlignment="1" applyProtection="1">
      <alignment horizontal="center"/>
      <protection locked="0"/>
    </xf>
    <xf numFmtId="3" fontId="0" fillId="8" borderId="5" xfId="0" applyNumberFormat="1" applyFill="1" applyBorder="1"/>
    <xf numFmtId="0" fontId="1" fillId="0" borderId="11" xfId="0" applyFont="1" applyBorder="1" applyAlignment="1">
      <alignment horizontal="center" wrapText="1"/>
    </xf>
    <xf numFmtId="0" fontId="1" fillId="0" borderId="47" xfId="0" applyFont="1" applyBorder="1" applyAlignment="1">
      <alignment horizontal="center" wrapText="1"/>
    </xf>
    <xf numFmtId="3" fontId="0" fillId="7" borderId="21" xfId="0" applyNumberFormat="1" applyFill="1" applyBorder="1" applyAlignment="1" applyProtection="1">
      <alignment horizontal="right"/>
      <protection locked="0"/>
    </xf>
    <xf numFmtId="0" fontId="1" fillId="0" borderId="13" xfId="0" applyFont="1" applyBorder="1" applyAlignment="1">
      <alignment horizontal="center"/>
    </xf>
    <xf numFmtId="3" fontId="0" fillId="0" borderId="13" xfId="0" applyNumberFormat="1" applyBorder="1" applyAlignment="1">
      <alignment horizontal="center"/>
    </xf>
    <xf numFmtId="3" fontId="1" fillId="0" borderId="27" xfId="0" applyNumberFormat="1" applyFont="1" applyBorder="1"/>
    <xf numFmtId="0" fontId="0" fillId="0" borderId="37" xfId="0" applyBorder="1" applyAlignment="1">
      <alignment horizontal="left"/>
    </xf>
    <xf numFmtId="1" fontId="1" fillId="0" borderId="27" xfId="0" applyNumberFormat="1" applyFont="1" applyBorder="1" applyAlignment="1">
      <alignment horizontal="left"/>
    </xf>
    <xf numFmtId="0" fontId="1" fillId="0" borderId="27" xfId="0" applyFont="1" applyBorder="1" applyAlignment="1">
      <alignment horizontal="left"/>
    </xf>
    <xf numFmtId="1" fontId="1" fillId="0" borderId="0" xfId="0" applyNumberFormat="1" applyFont="1" applyAlignment="1">
      <alignment horizontal="right"/>
    </xf>
    <xf numFmtId="0" fontId="6" fillId="0" borderId="0" xfId="0" applyFont="1" applyAlignment="1">
      <alignment horizontal="left"/>
    </xf>
    <xf numFmtId="3" fontId="1" fillId="0" borderId="3" xfId="0" applyNumberFormat="1" applyFont="1" applyBorder="1" applyAlignment="1">
      <alignment horizontal="center" wrapText="1"/>
    </xf>
    <xf numFmtId="3" fontId="1" fillId="0" borderId="40" xfId="0" applyNumberFormat="1" applyFont="1" applyBorder="1" applyAlignment="1">
      <alignment horizontal="center" wrapText="1"/>
    </xf>
    <xf numFmtId="3" fontId="6" fillId="0" borderId="5" xfId="0" applyNumberFormat="1" applyFont="1" applyBorder="1" applyAlignment="1">
      <alignment horizontal="right" wrapText="1"/>
    </xf>
    <xf numFmtId="3" fontId="0" fillId="3" borderId="32" xfId="0" applyNumberFormat="1" applyFill="1" applyBorder="1" applyProtection="1">
      <protection locked="0"/>
    </xf>
    <xf numFmtId="0" fontId="1" fillId="0" borderId="45" xfId="0" applyFont="1" applyBorder="1"/>
    <xf numFmtId="0" fontId="1" fillId="0" borderId="31" xfId="0" applyFont="1" applyBorder="1"/>
    <xf numFmtId="3" fontId="1" fillId="0" borderId="27" xfId="0" applyNumberFormat="1" applyFont="1" applyBorder="1" applyAlignment="1">
      <alignment horizontal="left"/>
    </xf>
    <xf numFmtId="0" fontId="0" fillId="3" borderId="5" xfId="0" applyFill="1" applyBorder="1" applyAlignment="1" applyProtection="1">
      <alignment horizontal="center"/>
      <protection locked="0"/>
    </xf>
    <xf numFmtId="3" fontId="0" fillId="0" borderId="63" xfId="0" applyNumberFormat="1" applyBorder="1"/>
    <xf numFmtId="3" fontId="6" fillId="3" borderId="18" xfId="0" applyNumberFormat="1" applyFont="1" applyFill="1" applyBorder="1" applyAlignment="1" applyProtection="1">
      <alignment horizontal="right"/>
      <protection locked="0"/>
    </xf>
    <xf numFmtId="10" fontId="6" fillId="0" borderId="8" xfId="0" applyNumberFormat="1" applyFont="1" applyBorder="1"/>
    <xf numFmtId="10" fontId="6" fillId="0" borderId="27" xfId="0" applyNumberFormat="1" applyFont="1" applyBorder="1"/>
    <xf numFmtId="0" fontId="6" fillId="0" borderId="21" xfId="0" applyFont="1" applyBorder="1" applyAlignment="1">
      <alignment horizontal="left" indent="1"/>
    </xf>
    <xf numFmtId="0" fontId="0" fillId="0" borderId="21" xfId="0" applyBorder="1" applyAlignment="1">
      <alignment horizontal="left" indent="1"/>
    </xf>
    <xf numFmtId="2" fontId="0" fillId="0" borderId="21" xfId="0" applyNumberFormat="1" applyBorder="1" applyAlignment="1">
      <alignment horizontal="left" indent="1"/>
    </xf>
    <xf numFmtId="0" fontId="1" fillId="0" borderId="27" xfId="0" applyFont="1" applyBorder="1" applyAlignment="1">
      <alignment horizontal="right"/>
    </xf>
    <xf numFmtId="0" fontId="6" fillId="0" borderId="28" xfId="0" applyFont="1" applyBorder="1"/>
    <xf numFmtId="3" fontId="6" fillId="3" borderId="5" xfId="0" applyNumberFormat="1" applyFont="1" applyFill="1" applyBorder="1" applyProtection="1">
      <protection locked="0"/>
    </xf>
    <xf numFmtId="0" fontId="0" fillId="0" borderId="15" xfId="0" applyBorder="1"/>
    <xf numFmtId="3" fontId="0" fillId="3" borderId="7" xfId="0" applyNumberFormat="1" applyFill="1" applyBorder="1" applyProtection="1">
      <protection locked="0"/>
    </xf>
    <xf numFmtId="3" fontId="0" fillId="3" borderId="25" xfId="0" applyNumberFormat="1" applyFill="1" applyBorder="1" applyAlignment="1" applyProtection="1">
      <alignment horizontal="right"/>
      <protection locked="0"/>
    </xf>
    <xf numFmtId="0" fontId="0" fillId="3" borderId="7" xfId="0" applyFill="1" applyBorder="1" applyProtection="1">
      <protection locked="0"/>
    </xf>
    <xf numFmtId="0" fontId="0" fillId="0" borderId="40" xfId="0" applyBorder="1" applyAlignment="1">
      <alignment vertical="top"/>
    </xf>
    <xf numFmtId="0" fontId="0" fillId="0" borderId="8" xfId="0" applyBorder="1" applyAlignment="1">
      <alignment vertical="top"/>
    </xf>
    <xf numFmtId="0" fontId="2" fillId="0" borderId="1" xfId="0" applyFont="1" applyBorder="1" applyAlignment="1">
      <alignment horizontal="right"/>
    </xf>
    <xf numFmtId="0" fontId="2" fillId="0" borderId="2" xfId="0" applyFont="1" applyBorder="1" applyAlignment="1">
      <alignment horizontal="right"/>
    </xf>
    <xf numFmtId="3" fontId="0" fillId="0" borderId="52" xfId="0" applyNumberFormat="1" applyBorder="1"/>
    <xf numFmtId="3" fontId="0" fillId="3" borderId="2" xfId="0" applyNumberFormat="1" applyFill="1" applyBorder="1" applyProtection="1">
      <protection locked="0"/>
    </xf>
    <xf numFmtId="3" fontId="0" fillId="0" borderId="36" xfId="0" applyNumberFormat="1" applyBorder="1" applyAlignment="1">
      <alignment horizontal="center"/>
    </xf>
    <xf numFmtId="3" fontId="0" fillId="3" borderId="31" xfId="0" applyNumberFormat="1" applyFill="1" applyBorder="1" applyProtection="1">
      <protection locked="0"/>
    </xf>
    <xf numFmtId="3" fontId="0" fillId="3" borderId="66" xfId="0" applyNumberFormat="1" applyFill="1" applyBorder="1" applyProtection="1">
      <protection locked="0"/>
    </xf>
    <xf numFmtId="3" fontId="0" fillId="8" borderId="31" xfId="0" applyNumberFormat="1" applyFill="1" applyBorder="1"/>
    <xf numFmtId="3" fontId="0" fillId="3" borderId="44" xfId="0" applyNumberFormat="1" applyFill="1" applyBorder="1" applyProtection="1">
      <protection locked="0"/>
    </xf>
    <xf numFmtId="3" fontId="0" fillId="3" borderId="52" xfId="0" applyNumberFormat="1" applyFill="1" applyBorder="1" applyProtection="1">
      <protection locked="0"/>
    </xf>
    <xf numFmtId="3" fontId="0" fillId="3" borderId="59" xfId="0" applyNumberFormat="1" applyFill="1" applyBorder="1" applyProtection="1">
      <protection locked="0"/>
    </xf>
    <xf numFmtId="3" fontId="0" fillId="7" borderId="59" xfId="0" applyNumberFormat="1" applyFill="1" applyBorder="1" applyAlignment="1" applyProtection="1">
      <alignment horizontal="right"/>
      <protection locked="0"/>
    </xf>
    <xf numFmtId="3" fontId="0" fillId="3" borderId="68" xfId="0" applyNumberFormat="1" applyFill="1" applyBorder="1" applyProtection="1">
      <protection locked="0"/>
    </xf>
    <xf numFmtId="3" fontId="0" fillId="8" borderId="3" xfId="0" applyNumberFormat="1" applyFill="1" applyBorder="1"/>
    <xf numFmtId="3" fontId="0" fillId="0" borderId="3" xfId="0" applyNumberFormat="1" applyBorder="1"/>
    <xf numFmtId="3" fontId="1" fillId="0" borderId="62" xfId="0" applyNumberFormat="1" applyFont="1" applyBorder="1" applyAlignment="1">
      <alignment horizontal="center"/>
    </xf>
    <xf numFmtId="3" fontId="6" fillId="0" borderId="63" xfId="0" applyNumberFormat="1" applyFont="1" applyBorder="1" applyAlignment="1">
      <alignment wrapText="1"/>
    </xf>
    <xf numFmtId="3" fontId="6" fillId="0" borderId="5" xfId="0" applyNumberFormat="1" applyFont="1" applyBorder="1" applyAlignment="1">
      <alignment wrapText="1"/>
    </xf>
    <xf numFmtId="3" fontId="6" fillId="3" borderId="5" xfId="0" applyNumberFormat="1" applyFont="1" applyFill="1" applyBorder="1" applyAlignment="1">
      <alignment wrapText="1"/>
    </xf>
    <xf numFmtId="3" fontId="6" fillId="3" borderId="52" xfId="0" applyNumberFormat="1" applyFont="1" applyFill="1" applyBorder="1" applyAlignment="1">
      <alignment wrapText="1"/>
    </xf>
    <xf numFmtId="3" fontId="6" fillId="0" borderId="52" xfId="0" applyNumberFormat="1" applyFont="1" applyBorder="1" applyAlignment="1">
      <alignment wrapText="1"/>
    </xf>
    <xf numFmtId="3" fontId="6" fillId="3" borderId="31" xfId="0" applyNumberFormat="1" applyFont="1" applyFill="1" applyBorder="1" applyAlignment="1">
      <alignment wrapText="1"/>
    </xf>
    <xf numFmtId="3" fontId="6" fillId="0" borderId="3" xfId="0" applyNumberFormat="1" applyFont="1" applyBorder="1" applyAlignment="1">
      <alignment wrapText="1"/>
    </xf>
    <xf numFmtId="3" fontId="6" fillId="3" borderId="1" xfId="0" applyNumberFormat="1" applyFont="1" applyFill="1" applyBorder="1" applyAlignment="1">
      <alignment wrapText="1"/>
    </xf>
    <xf numFmtId="3" fontId="0" fillId="0" borderId="42" xfId="0" applyNumberFormat="1" applyBorder="1" applyAlignment="1">
      <alignment horizontal="center"/>
    </xf>
    <xf numFmtId="3" fontId="0" fillId="3" borderId="3" xfId="0" applyNumberFormat="1" applyFill="1" applyBorder="1" applyProtection="1">
      <protection locked="0"/>
    </xf>
    <xf numFmtId="3" fontId="0" fillId="7" borderId="5" xfId="0" applyNumberFormat="1" applyFill="1" applyBorder="1" applyProtection="1">
      <protection locked="0"/>
    </xf>
    <xf numFmtId="0" fontId="6" fillId="0" borderId="5" xfId="0" applyFont="1" applyBorder="1" applyAlignment="1">
      <alignment horizontal="left" wrapText="1"/>
    </xf>
    <xf numFmtId="3" fontId="0" fillId="0" borderId="40" xfId="0" applyNumberFormat="1" applyBorder="1" applyAlignment="1">
      <alignment horizontal="right"/>
    </xf>
    <xf numFmtId="3" fontId="6" fillId="3" borderId="43" xfId="0" applyNumberFormat="1" applyFont="1" applyFill="1" applyBorder="1" applyAlignment="1" applyProtection="1">
      <alignment horizontal="right"/>
      <protection locked="0"/>
    </xf>
    <xf numFmtId="3" fontId="6" fillId="7" borderId="70" xfId="0" applyNumberFormat="1" applyFont="1" applyFill="1" applyBorder="1" applyAlignment="1" applyProtection="1">
      <alignment horizontal="right" wrapText="1"/>
      <protection locked="0"/>
    </xf>
    <xf numFmtId="3" fontId="6" fillId="8" borderId="70" xfId="0" applyNumberFormat="1" applyFont="1" applyFill="1" applyBorder="1" applyAlignment="1">
      <alignment horizontal="right"/>
    </xf>
    <xf numFmtId="3" fontId="6" fillId="8" borderId="71" xfId="0" applyNumberFormat="1" applyFont="1" applyFill="1" applyBorder="1" applyAlignment="1">
      <alignment horizontal="right"/>
    </xf>
    <xf numFmtId="0" fontId="6" fillId="7" borderId="70" xfId="0" applyFont="1" applyFill="1" applyBorder="1" applyAlignment="1" applyProtection="1">
      <alignment horizontal="right" wrapText="1"/>
      <protection locked="0"/>
    </xf>
    <xf numFmtId="3" fontId="6" fillId="8" borderId="69" xfId="0" applyNumberFormat="1" applyFont="1" applyFill="1" applyBorder="1" applyAlignment="1">
      <alignment horizontal="right"/>
    </xf>
    <xf numFmtId="0" fontId="6" fillId="0" borderId="0" xfId="0" applyFont="1" applyAlignment="1">
      <alignment horizontal="right" wrapText="1"/>
    </xf>
    <xf numFmtId="3" fontId="1" fillId="0" borderId="44" xfId="0" applyNumberFormat="1" applyFont="1" applyBorder="1" applyAlignment="1">
      <alignment horizontal="center" wrapText="1"/>
    </xf>
    <xf numFmtId="3" fontId="0" fillId="0" borderId="68" xfId="0" applyNumberFormat="1" applyBorder="1"/>
    <xf numFmtId="3" fontId="0" fillId="0" borderId="30" xfId="0" applyNumberFormat="1" applyBorder="1"/>
    <xf numFmtId="3" fontId="0" fillId="0" borderId="0" xfId="0" applyNumberFormat="1" applyAlignment="1">
      <alignment horizontal="center"/>
    </xf>
    <xf numFmtId="0" fontId="0" fillId="0" borderId="42" xfId="0" applyBorder="1" applyAlignment="1">
      <alignment horizontal="left"/>
    </xf>
    <xf numFmtId="0" fontId="0" fillId="0" borderId="0" xfId="0" applyAlignment="1">
      <alignment horizontal="left"/>
    </xf>
    <xf numFmtId="0" fontId="6" fillId="7" borderId="35" xfId="0" applyFont="1" applyFill="1" applyBorder="1" applyAlignment="1" applyProtection="1">
      <alignment horizontal="center"/>
      <protection locked="0"/>
    </xf>
    <xf numFmtId="0" fontId="12" fillId="0" borderId="0" xfId="0" applyFont="1"/>
    <xf numFmtId="0" fontId="1" fillId="0" borderId="8" xfId="0" applyFont="1" applyBorder="1"/>
    <xf numFmtId="0" fontId="1" fillId="0" borderId="0" xfId="1" applyFont="1"/>
    <xf numFmtId="3" fontId="1" fillId="0" borderId="0" xfId="1" applyNumberFormat="1" applyFont="1" applyAlignment="1">
      <alignment horizontal="left"/>
    </xf>
    <xf numFmtId="0" fontId="2" fillId="0" borderId="8" xfId="0" applyFont="1" applyBorder="1"/>
    <xf numFmtId="0" fontId="1" fillId="0" borderId="21" xfId="1" applyFont="1" applyBorder="1"/>
    <xf numFmtId="0" fontId="6" fillId="0" borderId="63" xfId="1" applyBorder="1"/>
    <xf numFmtId="0" fontId="6" fillId="0" borderId="40" xfId="1" applyBorder="1"/>
    <xf numFmtId="0" fontId="6" fillId="0" borderId="59" xfId="1" applyBorder="1"/>
    <xf numFmtId="0" fontId="6" fillId="0" borderId="21" xfId="1" applyBorder="1"/>
    <xf numFmtId="0" fontId="6" fillId="0" borderId="33" xfId="1" applyBorder="1"/>
    <xf numFmtId="0" fontId="6" fillId="0" borderId="42" xfId="1" applyBorder="1"/>
    <xf numFmtId="0" fontId="6" fillId="0" borderId="0" xfId="1"/>
    <xf numFmtId="0" fontId="6" fillId="0" borderId="0" xfId="1" quotePrefix="1"/>
    <xf numFmtId="3" fontId="6" fillId="0" borderId="0" xfId="1" applyNumberFormat="1"/>
    <xf numFmtId="3" fontId="6" fillId="10" borderId="28" xfId="1" applyNumberFormat="1" applyFill="1" applyBorder="1"/>
    <xf numFmtId="3" fontId="6" fillId="10" borderId="5" xfId="1" applyNumberFormat="1" applyFill="1" applyBorder="1"/>
    <xf numFmtId="3" fontId="6" fillId="4" borderId="28" xfId="1" applyNumberFormat="1" applyFill="1" applyBorder="1"/>
    <xf numFmtId="3" fontId="6" fillId="3" borderId="39" xfId="1" applyNumberFormat="1" applyFill="1" applyBorder="1" applyProtection="1">
      <protection locked="0"/>
    </xf>
    <xf numFmtId="3" fontId="6" fillId="0" borderId="67" xfId="1" applyNumberFormat="1" applyBorder="1" applyAlignment="1">
      <alignment horizontal="center" wrapText="1"/>
    </xf>
    <xf numFmtId="164" fontId="6" fillId="0" borderId="28" xfId="1" applyNumberFormat="1" applyBorder="1"/>
    <xf numFmtId="3" fontId="6" fillId="3" borderId="46" xfId="1" applyNumberFormat="1" applyFill="1" applyBorder="1" applyProtection="1">
      <protection locked="0"/>
    </xf>
    <xf numFmtId="14" fontId="8" fillId="0" borderId="0" xfId="0" applyNumberFormat="1" applyFont="1"/>
    <xf numFmtId="3" fontId="1" fillId="0" borderId="30" xfId="1" applyNumberFormat="1" applyFont="1" applyBorder="1" applyProtection="1">
      <protection locked="0"/>
    </xf>
    <xf numFmtId="0" fontId="0" fillId="0" borderId="0" xfId="0" applyAlignment="1">
      <alignment horizontal="center"/>
    </xf>
    <xf numFmtId="3" fontId="0" fillId="3" borderId="53" xfId="0" applyNumberFormat="1" applyFill="1" applyBorder="1" applyProtection="1">
      <protection locked="0"/>
    </xf>
    <xf numFmtId="3" fontId="0" fillId="0" borderId="26" xfId="0" applyNumberFormat="1" applyBorder="1"/>
    <xf numFmtId="3" fontId="0" fillId="0" borderId="7" xfId="0" applyNumberFormat="1" applyBorder="1"/>
    <xf numFmtId="3" fontId="0" fillId="3" borderId="60" xfId="0" applyNumberFormat="1" applyFill="1" applyBorder="1" applyProtection="1">
      <protection locked="0"/>
    </xf>
    <xf numFmtId="3" fontId="0" fillId="0" borderId="50" xfId="0" applyNumberFormat="1" applyBorder="1"/>
    <xf numFmtId="3" fontId="0" fillId="3" borderId="12" xfId="0" applyNumberFormat="1" applyFill="1" applyBorder="1" applyProtection="1">
      <protection locked="0"/>
    </xf>
    <xf numFmtId="3" fontId="0" fillId="0" borderId="32" xfId="0" applyNumberFormat="1" applyBorder="1" applyAlignment="1">
      <alignment horizontal="right"/>
    </xf>
    <xf numFmtId="3" fontId="1" fillId="0" borderId="0" xfId="1" applyNumberFormat="1" applyFont="1" applyAlignment="1">
      <alignment horizontal="right"/>
    </xf>
    <xf numFmtId="1" fontId="6" fillId="0" borderId="30" xfId="1" applyNumberFormat="1" applyBorder="1" applyAlignment="1" applyProtection="1">
      <alignment horizontal="left"/>
      <protection locked="0"/>
    </xf>
    <xf numFmtId="3" fontId="1" fillId="0" borderId="76" xfId="1" applyNumberFormat="1" applyFont="1" applyBorder="1" applyAlignment="1">
      <alignment horizontal="center" wrapText="1"/>
    </xf>
    <xf numFmtId="3" fontId="6" fillId="10" borderId="6" xfId="1" applyNumberFormat="1" applyFill="1" applyBorder="1"/>
    <xf numFmtId="3" fontId="6" fillId="3" borderId="4" xfId="1" applyNumberFormat="1" applyFill="1" applyBorder="1" applyProtection="1">
      <protection locked="0"/>
    </xf>
    <xf numFmtId="164" fontId="6" fillId="0" borderId="6" xfId="1" applyNumberFormat="1" applyBorder="1"/>
    <xf numFmtId="3" fontId="6" fillId="3" borderId="35" xfId="1" applyNumberFormat="1" applyFill="1" applyBorder="1" applyProtection="1">
      <protection locked="0"/>
    </xf>
    <xf numFmtId="0" fontId="1" fillId="0" borderId="27" xfId="1" applyFont="1" applyBorder="1"/>
    <xf numFmtId="0" fontId="6" fillId="0" borderId="8" xfId="1" applyBorder="1"/>
    <xf numFmtId="0" fontId="6" fillId="0" borderId="29" xfId="1" applyBorder="1"/>
    <xf numFmtId="0" fontId="6" fillId="0" borderId="27" xfId="1" applyBorder="1"/>
    <xf numFmtId="0" fontId="6" fillId="0" borderId="77" xfId="1" applyBorder="1"/>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left" vertical="center" wrapText="1"/>
    </xf>
    <xf numFmtId="0" fontId="6" fillId="0" borderId="47" xfId="1" applyBorder="1"/>
    <xf numFmtId="3" fontId="6" fillId="3" borderId="16" xfId="1" applyNumberFormat="1" applyFill="1" applyBorder="1" applyProtection="1">
      <protection locked="0"/>
    </xf>
    <xf numFmtId="3" fontId="6" fillId="4" borderId="16" xfId="1" applyNumberFormat="1" applyFill="1" applyBorder="1"/>
    <xf numFmtId="3" fontId="6" fillId="10" borderId="16" xfId="1" applyNumberFormat="1" applyFill="1" applyBorder="1"/>
    <xf numFmtId="3" fontId="6" fillId="4" borderId="43" xfId="1" applyNumberFormat="1" applyFill="1" applyBorder="1"/>
    <xf numFmtId="3" fontId="6" fillId="4" borderId="36" xfId="1" applyNumberFormat="1" applyFill="1" applyBorder="1"/>
    <xf numFmtId="3" fontId="6" fillId="10" borderId="43" xfId="1" applyNumberFormat="1" applyFill="1" applyBorder="1"/>
    <xf numFmtId="3" fontId="6" fillId="10" borderId="9" xfId="1" applyNumberFormat="1" applyFill="1" applyBorder="1"/>
    <xf numFmtId="3" fontId="6" fillId="10" borderId="68" xfId="1" applyNumberFormat="1" applyFill="1" applyBorder="1"/>
    <xf numFmtId="3" fontId="6" fillId="0" borderId="43" xfId="1" applyNumberFormat="1" applyBorder="1" applyAlignment="1">
      <alignment horizontal="center" wrapText="1"/>
    </xf>
    <xf numFmtId="164" fontId="6" fillId="0" borderId="16" xfId="1" applyNumberFormat="1" applyBorder="1"/>
    <xf numFmtId="3" fontId="6" fillId="3" borderId="36" xfId="1" applyNumberFormat="1" applyFill="1" applyBorder="1" applyProtection="1">
      <protection locked="0"/>
    </xf>
    <xf numFmtId="3" fontId="6" fillId="4" borderId="15" xfId="1" applyNumberFormat="1" applyFill="1" applyBorder="1"/>
    <xf numFmtId="3" fontId="6" fillId="3" borderId="11" xfId="1" applyNumberFormat="1" applyFill="1" applyBorder="1" applyProtection="1">
      <protection locked="0"/>
    </xf>
    <xf numFmtId="3" fontId="6" fillId="3" borderId="15" xfId="1" applyNumberFormat="1" applyFill="1" applyBorder="1" applyProtection="1">
      <protection locked="0"/>
    </xf>
    <xf numFmtId="3" fontId="6" fillId="3" borderId="25" xfId="1" applyNumberFormat="1" applyFill="1" applyBorder="1" applyProtection="1">
      <protection locked="0"/>
    </xf>
    <xf numFmtId="3" fontId="6" fillId="10" borderId="67" xfId="1" applyNumberFormat="1" applyFill="1" applyBorder="1"/>
    <xf numFmtId="3" fontId="6" fillId="3" borderId="26" xfId="1" applyNumberFormat="1" applyFill="1" applyBorder="1" applyProtection="1">
      <protection locked="0"/>
    </xf>
    <xf numFmtId="164" fontId="6" fillId="0" borderId="7" xfId="1" applyNumberFormat="1" applyBorder="1"/>
    <xf numFmtId="3" fontId="6" fillId="3" borderId="50" xfId="1" applyNumberFormat="1" applyFill="1" applyBorder="1" applyProtection="1">
      <protection locked="0"/>
    </xf>
    <xf numFmtId="3" fontId="6" fillId="10" borderId="29" xfId="1" applyNumberFormat="1" applyFill="1" applyBorder="1"/>
    <xf numFmtId="1" fontId="6" fillId="0" borderId="0" xfId="1" applyNumberFormat="1" applyAlignment="1" applyProtection="1">
      <alignment horizontal="left"/>
      <protection locked="0"/>
    </xf>
    <xf numFmtId="3" fontId="1" fillId="0" borderId="0" xfId="1" applyNumberFormat="1" applyFont="1" applyAlignment="1" applyProtection="1">
      <alignment horizontal="right"/>
      <protection locked="0"/>
    </xf>
    <xf numFmtId="3" fontId="6" fillId="0" borderId="60" xfId="1" applyNumberFormat="1" applyBorder="1" applyAlignment="1">
      <alignment horizontal="center" wrapText="1"/>
    </xf>
    <xf numFmtId="3" fontId="6" fillId="3" borderId="41" xfId="1" applyNumberFormat="1" applyFill="1" applyBorder="1" applyProtection="1">
      <protection locked="0"/>
    </xf>
    <xf numFmtId="3" fontId="6" fillId="10" borderId="10" xfId="1" applyNumberFormat="1" applyFill="1" applyBorder="1"/>
    <xf numFmtId="3" fontId="6" fillId="10" borderId="15" xfId="1" applyNumberFormat="1" applyFill="1" applyBorder="1"/>
    <xf numFmtId="3" fontId="6" fillId="3" borderId="24" xfId="1" applyNumberFormat="1" applyFill="1" applyBorder="1" applyProtection="1">
      <protection locked="0"/>
    </xf>
    <xf numFmtId="164" fontId="6" fillId="0" borderId="15" xfId="1" applyNumberFormat="1" applyBorder="1"/>
    <xf numFmtId="3" fontId="6" fillId="3" borderId="34" xfId="1" applyNumberFormat="1" applyFill="1" applyBorder="1" applyProtection="1">
      <protection locked="0"/>
    </xf>
    <xf numFmtId="3" fontId="6" fillId="0" borderId="7" xfId="1" applyNumberFormat="1" applyBorder="1"/>
    <xf numFmtId="3" fontId="1" fillId="0" borderId="18" xfId="1" applyNumberFormat="1" applyFont="1" applyBorder="1" applyAlignment="1">
      <alignment horizontal="center" wrapText="1"/>
    </xf>
    <xf numFmtId="3" fontId="6" fillId="10" borderId="18" xfId="1" applyNumberFormat="1" applyFill="1" applyBorder="1"/>
    <xf numFmtId="3" fontId="1" fillId="0" borderId="18" xfId="1" applyNumberFormat="1" applyFont="1" applyBorder="1" applyAlignment="1">
      <alignment horizontal="center"/>
    </xf>
    <xf numFmtId="0" fontId="16" fillId="0" borderId="0" xfId="0" applyFont="1" applyAlignment="1">
      <alignment vertical="center"/>
    </xf>
    <xf numFmtId="0" fontId="17" fillId="0" borderId="0" xfId="0" applyFont="1" applyAlignment="1">
      <alignment vertical="center"/>
    </xf>
    <xf numFmtId="14" fontId="6" fillId="0" borderId="0" xfId="0" applyNumberFormat="1" applyFont="1"/>
    <xf numFmtId="3" fontId="0" fillId="3" borderId="10" xfId="0" applyNumberFormat="1" applyFill="1" applyBorder="1" applyProtection="1">
      <protection locked="0"/>
    </xf>
    <xf numFmtId="3" fontId="0" fillId="0" borderId="15" xfId="0" applyNumberFormat="1" applyBorder="1"/>
    <xf numFmtId="3" fontId="0" fillId="11" borderId="15" xfId="0" applyNumberFormat="1" applyFill="1" applyBorder="1"/>
    <xf numFmtId="3" fontId="0" fillId="11" borderId="7" xfId="0" applyNumberFormat="1" applyFill="1" applyBorder="1"/>
    <xf numFmtId="3" fontId="0" fillId="0" borderId="25" xfId="0" applyNumberFormat="1" applyBorder="1"/>
    <xf numFmtId="3" fontId="0" fillId="3" borderId="25" xfId="0" applyNumberFormat="1" applyFill="1" applyBorder="1" applyProtection="1">
      <protection locked="0"/>
    </xf>
    <xf numFmtId="3" fontId="0" fillId="3" borderId="58" xfId="0" applyNumberFormat="1" applyFill="1" applyBorder="1" applyProtection="1">
      <protection locked="0"/>
    </xf>
    <xf numFmtId="3" fontId="0" fillId="0" borderId="78" xfId="0" applyNumberFormat="1" applyBorder="1"/>
    <xf numFmtId="3" fontId="0" fillId="0" borderId="61" xfId="0" applyNumberFormat="1" applyBorder="1"/>
    <xf numFmtId="3" fontId="6" fillId="8" borderId="73" xfId="0" applyNumberFormat="1" applyFont="1" applyFill="1" applyBorder="1" applyAlignment="1">
      <alignment horizontal="right"/>
    </xf>
    <xf numFmtId="3" fontId="0" fillId="3" borderId="49" xfId="0" applyNumberFormat="1" applyFill="1" applyBorder="1" applyProtection="1">
      <protection locked="0"/>
    </xf>
    <xf numFmtId="3" fontId="0" fillId="11" borderId="25" xfId="0" applyNumberFormat="1" applyFill="1" applyBorder="1"/>
    <xf numFmtId="3" fontId="0" fillId="11" borderId="5" xfId="0" applyNumberFormat="1" applyFill="1" applyBorder="1"/>
    <xf numFmtId="3" fontId="1" fillId="0" borderId="10" xfId="0" applyNumberFormat="1" applyFont="1" applyBorder="1" applyAlignment="1">
      <alignment horizontal="center" wrapText="1"/>
    </xf>
    <xf numFmtId="3" fontId="1" fillId="0" borderId="49" xfId="0" applyNumberFormat="1" applyFont="1" applyBorder="1" applyAlignment="1">
      <alignment horizontal="center" wrapText="1"/>
    </xf>
    <xf numFmtId="3" fontId="1" fillId="0" borderId="12" xfId="0" applyNumberFormat="1" applyFont="1" applyBorder="1" applyAlignment="1">
      <alignment horizontal="center" wrapText="1"/>
    </xf>
    <xf numFmtId="3" fontId="6" fillId="8" borderId="72" xfId="0" applyNumberFormat="1" applyFont="1" applyFill="1" applyBorder="1" applyAlignment="1">
      <alignment horizontal="right"/>
    </xf>
    <xf numFmtId="3" fontId="0" fillId="3" borderId="15" xfId="0" applyNumberFormat="1" applyFill="1" applyBorder="1" applyProtection="1">
      <protection locked="0"/>
    </xf>
    <xf numFmtId="3" fontId="0" fillId="3" borderId="57" xfId="0" applyNumberFormat="1" applyFill="1" applyBorder="1" applyProtection="1">
      <protection locked="0"/>
    </xf>
    <xf numFmtId="3" fontId="0" fillId="3" borderId="17" xfId="0" applyNumberFormat="1" applyFill="1" applyBorder="1" applyProtection="1">
      <protection locked="0"/>
    </xf>
    <xf numFmtId="3" fontId="0" fillId="0" borderId="57" xfId="0" applyNumberFormat="1" applyBorder="1"/>
    <xf numFmtId="3" fontId="0" fillId="0" borderId="58" xfId="0" applyNumberFormat="1" applyBorder="1"/>
    <xf numFmtId="3" fontId="0" fillId="0" borderId="60" xfId="0" applyNumberFormat="1" applyBorder="1"/>
    <xf numFmtId="3" fontId="0" fillId="3" borderId="55" xfId="0" applyNumberFormat="1" applyFill="1" applyBorder="1" applyProtection="1">
      <protection locked="0"/>
    </xf>
    <xf numFmtId="0" fontId="1" fillId="0" borderId="62" xfId="0" applyFont="1" applyBorder="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3" fontId="1" fillId="0" borderId="28" xfId="1" applyNumberFormat="1" applyFont="1" applyBorder="1" applyAlignment="1">
      <alignment horizontal="center" wrapText="1"/>
    </xf>
    <xf numFmtId="3" fontId="1" fillId="0" borderId="5" xfId="1" applyNumberFormat="1" applyFont="1" applyBorder="1" applyAlignment="1">
      <alignment horizontal="center" wrapText="1"/>
    </xf>
    <xf numFmtId="3" fontId="1" fillId="0" borderId="25" xfId="1" applyNumberFormat="1" applyFont="1" applyBorder="1" applyAlignment="1">
      <alignment horizontal="center" wrapText="1"/>
    </xf>
    <xf numFmtId="3" fontId="1" fillId="0" borderId="7" xfId="1" applyNumberFormat="1" applyFont="1" applyBorder="1" applyAlignment="1">
      <alignment horizontal="center" wrapText="1"/>
    </xf>
    <xf numFmtId="3" fontId="1" fillId="0" borderId="39" xfId="0" applyNumberFormat="1" applyFont="1" applyBorder="1" applyAlignment="1">
      <alignment horizontal="center" wrapText="1"/>
    </xf>
    <xf numFmtId="3" fontId="1" fillId="0" borderId="61" xfId="0" applyNumberFormat="1" applyFont="1" applyBorder="1" applyAlignment="1">
      <alignment horizontal="center" wrapText="1"/>
    </xf>
    <xf numFmtId="3" fontId="1" fillId="0" borderId="67" xfId="1" applyNumberFormat="1" applyFont="1" applyBorder="1" applyAlignment="1">
      <alignment horizontal="center" wrapText="1"/>
    </xf>
    <xf numFmtId="3" fontId="1" fillId="0" borderId="52" xfId="1" applyNumberFormat="1" applyFont="1" applyBorder="1" applyAlignment="1">
      <alignment horizontal="center" wrapText="1"/>
    </xf>
    <xf numFmtId="3" fontId="1" fillId="0" borderId="6" xfId="1" applyNumberFormat="1" applyFont="1" applyBorder="1" applyAlignment="1">
      <alignment horizontal="center" wrapText="1"/>
    </xf>
    <xf numFmtId="3" fontId="2" fillId="0" borderId="11" xfId="1" applyNumberFormat="1" applyFont="1" applyBorder="1" applyAlignment="1">
      <alignment horizontal="center"/>
    </xf>
    <xf numFmtId="3" fontId="1" fillId="0" borderId="36" xfId="1" applyNumberFormat="1" applyFont="1" applyBorder="1" applyAlignment="1">
      <alignment horizontal="center" wrapText="1"/>
    </xf>
    <xf numFmtId="3" fontId="2" fillId="0" borderId="11" xfId="1" applyNumberFormat="1" applyFont="1" applyBorder="1" applyAlignment="1">
      <alignment horizontal="center" wrapText="1"/>
    </xf>
    <xf numFmtId="3" fontId="6" fillId="3" borderId="45" xfId="1" applyNumberFormat="1" applyFill="1" applyBorder="1" applyProtection="1">
      <protection locked="0"/>
    </xf>
    <xf numFmtId="3" fontId="6" fillId="3" borderId="49" xfId="1" applyNumberFormat="1" applyFill="1" applyBorder="1" applyProtection="1">
      <protection locked="0"/>
    </xf>
    <xf numFmtId="3" fontId="6" fillId="3" borderId="12" xfId="1" applyNumberFormat="1" applyFill="1" applyBorder="1" applyProtection="1">
      <protection locked="0"/>
    </xf>
    <xf numFmtId="3" fontId="6" fillId="3" borderId="28" xfId="1" applyNumberFormat="1" applyFill="1" applyBorder="1" applyProtection="1">
      <protection locked="0"/>
    </xf>
    <xf numFmtId="3" fontId="6" fillId="3" borderId="7" xfId="1" applyNumberFormat="1" applyFill="1" applyBorder="1" applyProtection="1">
      <protection locked="0"/>
    </xf>
    <xf numFmtId="3" fontId="6" fillId="4" borderId="5" xfId="1" applyNumberFormat="1" applyFill="1" applyBorder="1"/>
    <xf numFmtId="3" fontId="6" fillId="3" borderId="3" xfId="1" applyNumberFormat="1" applyFill="1" applyBorder="1" applyProtection="1">
      <protection locked="0"/>
    </xf>
    <xf numFmtId="3" fontId="6" fillId="3" borderId="61" xfId="1" applyNumberFormat="1" applyFill="1" applyBorder="1" applyProtection="1">
      <protection locked="0"/>
    </xf>
    <xf numFmtId="3" fontId="6" fillId="4" borderId="41" xfId="1" applyNumberFormat="1" applyFill="1" applyBorder="1"/>
    <xf numFmtId="3" fontId="6" fillId="0" borderId="52" xfId="1" applyNumberFormat="1" applyBorder="1" applyAlignment="1">
      <alignment horizontal="center" wrapText="1"/>
    </xf>
    <xf numFmtId="3" fontId="6" fillId="0" borderId="58" xfId="1" applyNumberFormat="1" applyBorder="1" applyAlignment="1">
      <alignment horizontal="center" wrapText="1"/>
    </xf>
    <xf numFmtId="3" fontId="6" fillId="0" borderId="25" xfId="1" applyNumberFormat="1" applyBorder="1" applyAlignment="1">
      <alignment horizontal="center" wrapText="1"/>
    </xf>
    <xf numFmtId="3" fontId="6" fillId="0" borderId="7" xfId="1" applyNumberFormat="1" applyBorder="1" applyAlignment="1">
      <alignment horizontal="center" wrapText="1"/>
    </xf>
    <xf numFmtId="3" fontId="6" fillId="0" borderId="28" xfId="1" applyNumberFormat="1" applyBorder="1" applyAlignment="1">
      <alignment horizontal="center" wrapText="1"/>
    </xf>
    <xf numFmtId="3" fontId="6" fillId="0" borderId="57" xfId="1" applyNumberFormat="1" applyBorder="1" applyAlignment="1">
      <alignment horizontal="center" wrapText="1"/>
    </xf>
    <xf numFmtId="164" fontId="6" fillId="0" borderId="52" xfId="1" applyNumberFormat="1" applyBorder="1"/>
    <xf numFmtId="164" fontId="6" fillId="0" borderId="5" xfId="1" applyNumberFormat="1" applyBorder="1"/>
    <xf numFmtId="164" fontId="6" fillId="0" borderId="25" xfId="1" applyNumberFormat="1" applyBorder="1"/>
    <xf numFmtId="3" fontId="6" fillId="3" borderId="32" xfId="1" applyNumberFormat="1" applyFill="1" applyBorder="1" applyProtection="1">
      <protection locked="0"/>
    </xf>
    <xf numFmtId="3" fontId="6" fillId="3" borderId="78" xfId="1" applyNumberFormat="1" applyFill="1" applyBorder="1" applyProtection="1">
      <protection locked="0"/>
    </xf>
    <xf numFmtId="3" fontId="6" fillId="4" borderId="32" xfId="1" applyNumberFormat="1" applyFill="1" applyBorder="1"/>
    <xf numFmtId="3" fontId="6" fillId="4" borderId="78" xfId="1" applyNumberFormat="1" applyFill="1" applyBorder="1"/>
    <xf numFmtId="3" fontId="6" fillId="3" borderId="77" xfId="1" applyNumberFormat="1" applyFill="1" applyBorder="1" applyProtection="1">
      <protection locked="0"/>
    </xf>
    <xf numFmtId="3" fontId="6" fillId="3" borderId="43" xfId="1" applyNumberFormat="1" applyFill="1" applyBorder="1" applyProtection="1">
      <protection locked="0"/>
    </xf>
    <xf numFmtId="3" fontId="6" fillId="3" borderId="60" xfId="1" applyNumberFormat="1" applyFill="1" applyBorder="1" applyProtection="1">
      <protection locked="0"/>
    </xf>
    <xf numFmtId="3" fontId="6" fillId="4" borderId="3" xfId="1" applyNumberFormat="1" applyFill="1" applyBorder="1"/>
    <xf numFmtId="0" fontId="1" fillId="0" borderId="5" xfId="1" applyFont="1" applyBorder="1"/>
    <xf numFmtId="3" fontId="6" fillId="4" borderId="52" xfId="1" applyNumberFormat="1" applyFill="1" applyBorder="1"/>
    <xf numFmtId="0" fontId="1" fillId="0" borderId="63" xfId="1" applyFont="1" applyBorder="1"/>
    <xf numFmtId="0" fontId="1" fillId="0" borderId="47" xfId="1" applyFont="1" applyBorder="1"/>
    <xf numFmtId="3" fontId="6" fillId="4" borderId="39" xfId="1" applyNumberFormat="1" applyFill="1" applyBorder="1"/>
    <xf numFmtId="3" fontId="6" fillId="4" borderId="4" xfId="1" applyNumberFormat="1" applyFill="1" applyBorder="1"/>
    <xf numFmtId="3" fontId="6" fillId="4" borderId="6" xfId="1" applyNumberFormat="1" applyFill="1" applyBorder="1"/>
    <xf numFmtId="3" fontId="6" fillId="4" borderId="67" xfId="1" applyNumberFormat="1" applyFill="1" applyBorder="1"/>
    <xf numFmtId="3" fontId="6" fillId="4" borderId="68" xfId="1" applyNumberFormat="1" applyFill="1" applyBorder="1"/>
    <xf numFmtId="3" fontId="1" fillId="0" borderId="68" xfId="1" applyNumberFormat="1" applyFont="1" applyBorder="1" applyAlignment="1">
      <alignment horizontal="center" wrapText="1"/>
    </xf>
    <xf numFmtId="3" fontId="1" fillId="0" borderId="41" xfId="1" applyNumberFormat="1" applyFont="1" applyBorder="1" applyAlignment="1">
      <alignment horizontal="center" wrapText="1"/>
    </xf>
    <xf numFmtId="3" fontId="6" fillId="7" borderId="41" xfId="1" applyNumberFormat="1" applyFill="1" applyBorder="1" applyProtection="1">
      <protection locked="0"/>
    </xf>
    <xf numFmtId="3" fontId="6" fillId="3" borderId="9" xfId="1" applyNumberFormat="1" applyFill="1" applyBorder="1" applyAlignment="1" applyProtection="1">
      <alignment horizontal="right"/>
      <protection locked="0"/>
    </xf>
    <xf numFmtId="3" fontId="6" fillId="0" borderId="16" xfId="1" applyNumberFormat="1" applyBorder="1"/>
    <xf numFmtId="3" fontId="6" fillId="0" borderId="43" xfId="1" applyNumberFormat="1" applyBorder="1"/>
    <xf numFmtId="3" fontId="6" fillId="10" borderId="36" xfId="1" applyNumberFormat="1" applyFill="1" applyBorder="1"/>
    <xf numFmtId="0" fontId="1" fillId="0" borderId="25" xfId="0" applyFont="1" applyBorder="1" applyAlignment="1">
      <alignment horizontal="left" wrapText="1"/>
    </xf>
    <xf numFmtId="3" fontId="1" fillId="0" borderId="24" xfId="0" applyNumberFormat="1" applyFont="1" applyBorder="1" applyAlignment="1">
      <alignment horizontal="center" wrapText="1"/>
    </xf>
    <xf numFmtId="3" fontId="6" fillId="7" borderId="72" xfId="0" applyNumberFormat="1" applyFont="1" applyFill="1" applyBorder="1" applyAlignment="1" applyProtection="1">
      <alignment horizontal="right" wrapText="1"/>
      <protection locked="0"/>
    </xf>
    <xf numFmtId="3" fontId="6" fillId="4" borderId="28" xfId="1" applyNumberFormat="1" applyFill="1" applyBorder="1" applyProtection="1">
      <protection locked="0"/>
    </xf>
    <xf numFmtId="3" fontId="6" fillId="4" borderId="5" xfId="1" applyNumberFormat="1" applyFill="1" applyBorder="1" applyProtection="1">
      <protection locked="0"/>
    </xf>
    <xf numFmtId="3" fontId="6" fillId="4" borderId="6" xfId="1" applyNumberFormat="1" applyFill="1" applyBorder="1" applyProtection="1">
      <protection locked="0"/>
    </xf>
    <xf numFmtId="3" fontId="6" fillId="4" borderId="16" xfId="1" applyNumberFormat="1" applyFill="1" applyBorder="1" applyProtection="1">
      <protection locked="0"/>
    </xf>
    <xf numFmtId="3" fontId="1" fillId="0" borderId="34" xfId="1" applyNumberFormat="1" applyFont="1" applyBorder="1" applyAlignment="1">
      <alignment horizontal="center" wrapText="1"/>
    </xf>
    <xf numFmtId="3" fontId="1" fillId="0" borderId="35" xfId="1" applyNumberFormat="1" applyFont="1" applyBorder="1" applyAlignment="1">
      <alignment horizontal="center" wrapText="1"/>
    </xf>
    <xf numFmtId="3" fontId="1" fillId="0" borderId="33" xfId="1" applyNumberFormat="1" applyFont="1" applyBorder="1" applyAlignment="1">
      <alignment horizontal="center" wrapText="1"/>
    </xf>
    <xf numFmtId="3" fontId="6" fillId="10" borderId="13" xfId="1" applyNumberFormat="1" applyFill="1" applyBorder="1"/>
    <xf numFmtId="3" fontId="6" fillId="3" borderId="10" xfId="1" applyNumberFormat="1" applyFill="1" applyBorder="1" applyProtection="1">
      <protection locked="0"/>
    </xf>
    <xf numFmtId="3" fontId="6" fillId="4" borderId="15" xfId="1" applyNumberFormat="1" applyFill="1" applyBorder="1" applyProtection="1">
      <protection locked="0"/>
    </xf>
    <xf numFmtId="3" fontId="6" fillId="4" borderId="24" xfId="1" applyNumberFormat="1" applyFill="1" applyBorder="1"/>
    <xf numFmtId="3" fontId="6" fillId="4" borderId="57" xfId="1" applyNumberFormat="1" applyFill="1" applyBorder="1"/>
    <xf numFmtId="3" fontId="6" fillId="10" borderId="79" xfId="1" applyNumberFormat="1" applyFill="1" applyBorder="1"/>
    <xf numFmtId="3" fontId="6" fillId="3" borderId="44" xfId="1" applyNumberFormat="1" applyFill="1" applyBorder="1" applyProtection="1">
      <protection locked="0"/>
    </xf>
    <xf numFmtId="3" fontId="6" fillId="3" borderId="6" xfId="1" applyNumberFormat="1" applyFill="1" applyBorder="1" applyProtection="1">
      <protection locked="0"/>
    </xf>
    <xf numFmtId="3" fontId="6" fillId="3" borderId="4" xfId="1" applyNumberFormat="1" applyFill="1" applyBorder="1" applyAlignment="1" applyProtection="1">
      <alignment horizontal="center" wrapText="1"/>
      <protection locked="0"/>
    </xf>
    <xf numFmtId="3" fontId="6" fillId="10" borderId="80" xfId="1" applyNumberFormat="1" applyFill="1" applyBorder="1"/>
    <xf numFmtId="3" fontId="6" fillId="3" borderId="21" xfId="1" applyNumberFormat="1" applyFill="1" applyBorder="1" applyProtection="1">
      <protection locked="0"/>
    </xf>
    <xf numFmtId="3" fontId="6" fillId="4" borderId="21" xfId="1" applyNumberFormat="1" applyFill="1" applyBorder="1" applyProtection="1">
      <protection locked="0"/>
    </xf>
    <xf numFmtId="3" fontId="6" fillId="10" borderId="21" xfId="1" applyNumberFormat="1" applyFill="1" applyBorder="1"/>
    <xf numFmtId="3" fontId="6" fillId="4" borderId="40" xfId="1" applyNumberFormat="1" applyFill="1" applyBorder="1"/>
    <xf numFmtId="3" fontId="6" fillId="4" borderId="21" xfId="1" applyNumberFormat="1" applyFill="1" applyBorder="1"/>
    <xf numFmtId="3" fontId="6" fillId="4" borderId="59" xfId="1" applyNumberFormat="1" applyFill="1" applyBorder="1"/>
    <xf numFmtId="3" fontId="6" fillId="3" borderId="40" xfId="1" applyNumberFormat="1" applyFill="1" applyBorder="1" applyProtection="1">
      <protection locked="0"/>
    </xf>
    <xf numFmtId="164" fontId="6" fillId="0" borderId="21" xfId="1" applyNumberFormat="1" applyBorder="1"/>
    <xf numFmtId="3" fontId="6" fillId="3" borderId="33" xfId="1" applyNumberFormat="1" applyFill="1" applyBorder="1" applyProtection="1">
      <protection locked="0"/>
    </xf>
    <xf numFmtId="3" fontId="6" fillId="0" borderId="43" xfId="1" applyNumberFormat="1" applyBorder="1" applyAlignment="1" applyProtection="1">
      <alignment horizontal="center" wrapText="1"/>
      <protection locked="0"/>
    </xf>
    <xf numFmtId="0" fontId="0" fillId="0" borderId="0" xfId="0" applyAlignment="1">
      <alignment horizontal="right"/>
    </xf>
    <xf numFmtId="165" fontId="6" fillId="0" borderId="8" xfId="0" applyNumberFormat="1" applyFont="1" applyBorder="1" applyAlignment="1">
      <alignment horizontal="right"/>
    </xf>
    <xf numFmtId="3" fontId="0" fillId="0" borderId="0" xfId="2" applyNumberFormat="1" applyFont="1" applyAlignment="1">
      <alignment horizontal="right"/>
    </xf>
    <xf numFmtId="3" fontId="1" fillId="0" borderId="17" xfId="1" applyNumberFormat="1" applyFont="1" applyBorder="1" applyAlignment="1">
      <alignment vertical="center" wrapText="1"/>
    </xf>
    <xf numFmtId="3" fontId="1" fillId="0" borderId="5" xfId="0" applyNumberFormat="1" applyFont="1" applyBorder="1" applyAlignment="1">
      <alignment horizontal="center" vertical="center" wrapText="1"/>
    </xf>
    <xf numFmtId="3" fontId="6" fillId="0" borderId="0" xfId="1" applyNumberFormat="1" applyAlignment="1">
      <alignment horizontal="center"/>
    </xf>
    <xf numFmtId="3" fontId="0" fillId="0" borderId="27" xfId="0" applyNumberFormat="1" applyBorder="1"/>
    <xf numFmtId="1" fontId="0" fillId="0" borderId="8" xfId="0" applyNumberFormat="1" applyBorder="1"/>
    <xf numFmtId="0" fontId="1" fillId="0" borderId="82" xfId="0" applyFont="1" applyBorder="1" applyAlignment="1">
      <alignment horizontal="left"/>
    </xf>
    <xf numFmtId="0" fontId="6" fillId="0" borderId="83" xfId="0" applyFont="1" applyBorder="1" applyAlignment="1">
      <alignment horizontal="center" wrapText="1"/>
    </xf>
    <xf numFmtId="0" fontId="6" fillId="7" borderId="83" xfId="0" applyFont="1" applyFill="1" applyBorder="1" applyAlignment="1" applyProtection="1">
      <alignment horizontal="center"/>
      <protection locked="0"/>
    </xf>
    <xf numFmtId="3" fontId="0" fillId="0" borderId="84" xfId="0" applyNumberFormat="1" applyBorder="1" applyAlignment="1">
      <alignment horizontal="center"/>
    </xf>
    <xf numFmtId="0" fontId="6" fillId="7" borderId="84" xfId="0" applyFont="1" applyFill="1" applyBorder="1" applyAlignment="1" applyProtection="1">
      <alignment horizontal="center"/>
      <protection locked="0"/>
    </xf>
    <xf numFmtId="10" fontId="6" fillId="0" borderId="0" xfId="0" applyNumberFormat="1" applyFont="1" applyBorder="1"/>
    <xf numFmtId="0" fontId="6" fillId="0" borderId="0" xfId="0" applyFont="1" applyAlignment="1">
      <alignment horizontal="right" vertical="top" indent="1"/>
    </xf>
    <xf numFmtId="0" fontId="6" fillId="0" borderId="0" xfId="0" applyFont="1" applyAlignment="1">
      <alignment horizontal="right" vertical="center" indent="1"/>
    </xf>
    <xf numFmtId="0" fontId="6" fillId="0" borderId="0" xfId="0" applyFont="1" applyAlignment="1">
      <alignment horizontal="right" indent="1"/>
    </xf>
    <xf numFmtId="166" fontId="6" fillId="0" borderId="27" xfId="2" applyNumberFormat="1" applyFont="1" applyBorder="1"/>
    <xf numFmtId="3" fontId="0" fillId="0" borderId="0" xfId="0" applyNumberFormat="1" applyAlignment="1">
      <alignment horizontal="left" vertical="top" wrapText="1"/>
    </xf>
    <xf numFmtId="3" fontId="1" fillId="0" borderId="27" xfId="0" applyNumberFormat="1" applyFont="1" applyBorder="1" applyAlignment="1">
      <alignment horizontal="center"/>
    </xf>
    <xf numFmtId="3" fontId="1" fillId="3" borderId="8" xfId="0" applyNumberFormat="1" applyFont="1" applyFill="1" applyBorder="1" applyAlignment="1" applyProtection="1">
      <alignment horizontal="left"/>
      <protection locked="0"/>
    </xf>
    <xf numFmtId="3" fontId="1" fillId="0" borderId="42" xfId="0" applyNumberFormat="1" applyFont="1" applyBorder="1" applyAlignment="1">
      <alignment horizontal="center"/>
    </xf>
    <xf numFmtId="3" fontId="1" fillId="0" borderId="0" xfId="0" applyNumberFormat="1" applyFont="1" applyAlignment="1">
      <alignment horizontal="center"/>
    </xf>
    <xf numFmtId="3" fontId="1" fillId="0" borderId="8" xfId="0" applyNumberFormat="1" applyFont="1" applyBorder="1" applyAlignment="1">
      <alignment horizontal="center"/>
    </xf>
    <xf numFmtId="3" fontId="6" fillId="0" borderId="21" xfId="0" applyNumberFormat="1" applyFont="1" applyBorder="1" applyAlignment="1">
      <alignment horizontal="center" wrapText="1"/>
    </xf>
    <xf numFmtId="3" fontId="6" fillId="0" borderId="27" xfId="0" applyNumberFormat="1" applyFont="1" applyBorder="1" applyAlignment="1">
      <alignment horizontal="center" wrapText="1"/>
    </xf>
    <xf numFmtId="3" fontId="6" fillId="0" borderId="25" xfId="0" applyNumberFormat="1" applyFont="1" applyBorder="1" applyAlignment="1">
      <alignment horizontal="center" wrapText="1"/>
    </xf>
    <xf numFmtId="0" fontId="11" fillId="9" borderId="21" xfId="0" applyFont="1" applyFill="1" applyBorder="1" applyAlignment="1">
      <alignment horizontal="center" vertical="center" wrapText="1"/>
    </xf>
    <xf numFmtId="0" fontId="11" fillId="9" borderId="27" xfId="0" applyFont="1" applyFill="1" applyBorder="1" applyAlignment="1">
      <alignment horizontal="center" vertical="center" wrapText="1"/>
    </xf>
    <xf numFmtId="0" fontId="11" fillId="9" borderId="25" xfId="0" applyFont="1" applyFill="1" applyBorder="1" applyAlignment="1">
      <alignment horizontal="center" vertical="center" wrapText="1"/>
    </xf>
    <xf numFmtId="3" fontId="1" fillId="0" borderId="8" xfId="0" applyNumberFormat="1" applyFont="1" applyBorder="1" applyAlignment="1">
      <alignment horizontal="left"/>
    </xf>
    <xf numFmtId="0" fontId="0" fillId="0" borderId="10" xfId="0" applyBorder="1" applyAlignment="1">
      <alignment horizontal="center"/>
    </xf>
    <xf numFmtId="0" fontId="0" fillId="0" borderId="49" xfId="0" applyBorder="1" applyAlignment="1">
      <alignment horizontal="center"/>
    </xf>
    <xf numFmtId="0" fontId="6" fillId="0" borderId="28" xfId="0" applyFont="1" applyBorder="1" applyAlignment="1">
      <alignment horizontal="left" wrapText="1"/>
    </xf>
    <xf numFmtId="0" fontId="0" fillId="0" borderId="5" xfId="0" applyBorder="1" applyAlignment="1">
      <alignment horizontal="left" wrapText="1"/>
    </xf>
    <xf numFmtId="0" fontId="6" fillId="0" borderId="15" xfId="0" applyFont="1" applyBorder="1" applyAlignment="1">
      <alignment horizontal="left" wrapText="1"/>
    </xf>
    <xf numFmtId="0" fontId="0" fillId="0" borderId="25" xfId="0" applyBorder="1" applyAlignment="1">
      <alignment horizontal="left" wrapText="1"/>
    </xf>
    <xf numFmtId="0" fontId="6" fillId="0" borderId="46" xfId="0" applyFont="1" applyBorder="1" applyAlignment="1">
      <alignment horizontal="left" wrapText="1"/>
    </xf>
    <xf numFmtId="0" fontId="0" fillId="0" borderId="33" xfId="0" applyBorder="1" applyAlignment="1">
      <alignment horizontal="left" wrapText="1"/>
    </xf>
    <xf numFmtId="0" fontId="0" fillId="0" borderId="17" xfId="0" applyBorder="1" applyAlignment="1">
      <alignment horizontal="left"/>
    </xf>
    <xf numFmtId="0" fontId="0" fillId="0" borderId="55" xfId="0" applyBorder="1" applyAlignment="1">
      <alignment horizontal="left"/>
    </xf>
    <xf numFmtId="0" fontId="6" fillId="0" borderId="67" xfId="0" applyFont="1" applyBorder="1" applyAlignment="1">
      <alignment horizontal="left" wrapText="1"/>
    </xf>
    <xf numFmtId="0" fontId="0" fillId="0" borderId="52" xfId="0" applyBorder="1" applyAlignment="1">
      <alignment horizontal="left" wrapText="1"/>
    </xf>
    <xf numFmtId="0" fontId="6" fillId="0" borderId="45" xfId="0" applyFont="1" applyBorder="1" applyAlignment="1">
      <alignment horizontal="left" wrapText="1"/>
    </xf>
    <xf numFmtId="0" fontId="0" fillId="0" borderId="31" xfId="0" applyBorder="1" applyAlignment="1">
      <alignment horizontal="left" wrapText="1"/>
    </xf>
    <xf numFmtId="0" fontId="6" fillId="0" borderId="39" xfId="0" applyFont="1" applyBorder="1" applyAlignment="1">
      <alignment horizontal="left" wrapText="1"/>
    </xf>
    <xf numFmtId="0" fontId="0" fillId="0" borderId="3" xfId="0" applyBorder="1" applyAlignment="1">
      <alignment horizontal="left" wrapText="1"/>
    </xf>
    <xf numFmtId="3" fontId="1" fillId="0" borderId="17" xfId="0" applyNumberFormat="1" applyFont="1" applyBorder="1" applyAlignment="1">
      <alignment horizontal="center"/>
    </xf>
    <xf numFmtId="3" fontId="1" fillId="0" borderId="37" xfId="0" applyNumberFormat="1" applyFont="1" applyBorder="1" applyAlignment="1">
      <alignment horizontal="center"/>
    </xf>
    <xf numFmtId="3" fontId="1" fillId="0" borderId="53" xfId="0" applyNumberFormat="1" applyFont="1" applyBorder="1" applyAlignment="1">
      <alignment horizontal="center"/>
    </xf>
    <xf numFmtId="0" fontId="0" fillId="0" borderId="46" xfId="0" applyBorder="1" applyAlignment="1">
      <alignment horizontal="left" wrapText="1"/>
    </xf>
    <xf numFmtId="0" fontId="0" fillId="0" borderId="28" xfId="0" applyBorder="1" applyAlignment="1">
      <alignment horizontal="left" wrapText="1"/>
    </xf>
    <xf numFmtId="0" fontId="0" fillId="0" borderId="45" xfId="0" applyBorder="1" applyAlignment="1">
      <alignment horizontal="left" wrapText="1"/>
    </xf>
    <xf numFmtId="0" fontId="0" fillId="0" borderId="67" xfId="0" applyBorder="1" applyAlignment="1">
      <alignment horizontal="left" wrapText="1"/>
    </xf>
    <xf numFmtId="3" fontId="1" fillId="0" borderId="62" xfId="0" applyNumberFormat="1" applyFont="1" applyBorder="1" applyAlignment="1">
      <alignment horizontal="center"/>
    </xf>
    <xf numFmtId="3" fontId="1" fillId="0" borderId="1" xfId="0" applyNumberFormat="1" applyFont="1" applyBorder="1" applyAlignment="1">
      <alignment horizontal="center"/>
    </xf>
    <xf numFmtId="3" fontId="1" fillId="0" borderId="38" xfId="0" applyNumberFormat="1" applyFont="1" applyBorder="1" applyAlignment="1">
      <alignment horizontal="center"/>
    </xf>
    <xf numFmtId="0" fontId="6" fillId="0" borderId="74" xfId="0" applyFont="1" applyBorder="1" applyAlignment="1">
      <alignment horizontal="left" wrapText="1"/>
    </xf>
    <xf numFmtId="0" fontId="0" fillId="0" borderId="75" xfId="0" applyBorder="1" applyAlignment="1">
      <alignment horizontal="left" wrapText="1"/>
    </xf>
    <xf numFmtId="0" fontId="6" fillId="0" borderId="72" xfId="0" applyFont="1" applyBorder="1" applyAlignment="1">
      <alignment horizontal="left" wrapText="1"/>
    </xf>
    <xf numFmtId="0" fontId="0" fillId="0" borderId="73" xfId="0" applyBorder="1" applyAlignment="1">
      <alignment horizontal="left" wrapText="1"/>
    </xf>
    <xf numFmtId="3" fontId="2" fillId="0" borderId="10" xfId="1" applyNumberFormat="1" applyFont="1" applyBorder="1" applyAlignment="1">
      <alignment horizontal="center"/>
    </xf>
    <xf numFmtId="3" fontId="2" fillId="0" borderId="48" xfId="1" applyNumberFormat="1" applyFont="1" applyBorder="1" applyAlignment="1">
      <alignment horizontal="center"/>
    </xf>
    <xf numFmtId="3" fontId="2" fillId="0" borderId="12" xfId="1" applyNumberFormat="1" applyFont="1" applyBorder="1" applyAlignment="1">
      <alignment horizontal="center"/>
    </xf>
    <xf numFmtId="0" fontId="15" fillId="0" borderId="0" xfId="1" applyFont="1" applyAlignment="1">
      <alignment horizontal="center"/>
    </xf>
    <xf numFmtId="3" fontId="19" fillId="0" borderId="51" xfId="1" applyNumberFormat="1" applyFont="1" applyBorder="1" applyAlignment="1">
      <alignment horizontal="center" vertical="center" wrapText="1"/>
    </xf>
    <xf numFmtId="3" fontId="19" fillId="0" borderId="20" xfId="1" applyNumberFormat="1" applyFont="1" applyBorder="1" applyAlignment="1">
      <alignment horizontal="center" vertical="center" wrapText="1"/>
    </xf>
    <xf numFmtId="3" fontId="2" fillId="0" borderId="10" xfId="1" applyNumberFormat="1" applyFont="1" applyBorder="1" applyAlignment="1">
      <alignment horizontal="center" wrapText="1"/>
    </xf>
    <xf numFmtId="3" fontId="2" fillId="0" borderId="48" xfId="1" applyNumberFormat="1" applyFont="1" applyBorder="1" applyAlignment="1">
      <alignment horizontal="center" wrapText="1"/>
    </xf>
    <xf numFmtId="3" fontId="2" fillId="0" borderId="12" xfId="1" applyNumberFormat="1" applyFont="1" applyBorder="1" applyAlignment="1">
      <alignment horizontal="center" wrapText="1"/>
    </xf>
    <xf numFmtId="3" fontId="1" fillId="0" borderId="51" xfId="1" applyNumberFormat="1" applyFont="1" applyBorder="1" applyAlignment="1">
      <alignment horizontal="center" vertical="center" wrapText="1"/>
    </xf>
    <xf numFmtId="3" fontId="1" fillId="0" borderId="20" xfId="1" applyNumberFormat="1" applyFont="1" applyBorder="1" applyAlignment="1">
      <alignment horizontal="center" vertical="center" wrapText="1"/>
    </xf>
    <xf numFmtId="0" fontId="1" fillId="0" borderId="0" xfId="1" applyFont="1" applyAlignment="1">
      <alignment horizontal="left" vertical="top" wrapText="1"/>
    </xf>
    <xf numFmtId="0" fontId="1" fillId="0" borderId="81" xfId="1" applyFont="1" applyBorder="1" applyAlignment="1">
      <alignment horizontal="left" vertical="top" wrapText="1"/>
    </xf>
    <xf numFmtId="3" fontId="6" fillId="3" borderId="5" xfId="1" applyNumberFormat="1" applyFill="1" applyBorder="1" applyAlignment="1" applyProtection="1">
      <alignment horizontal="left" vertical="top" wrapText="1"/>
      <protection locked="0"/>
    </xf>
    <xf numFmtId="0" fontId="0" fillId="3" borderId="15"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 fillId="0" borderId="8" xfId="0" applyFont="1" applyBorder="1" applyAlignment="1">
      <alignment horizontal="left"/>
    </xf>
    <xf numFmtId="0" fontId="1" fillId="0" borderId="34" xfId="0" applyFont="1" applyBorder="1" applyAlignment="1">
      <alignment horizontal="left"/>
    </xf>
    <xf numFmtId="0" fontId="1" fillId="0" borderId="50" xfId="0" applyFont="1" applyBorder="1" applyAlignment="1">
      <alignment horizontal="left"/>
    </xf>
    <xf numFmtId="0" fontId="1" fillId="0" borderId="10" xfId="0" applyFont="1" applyBorder="1" applyAlignment="1">
      <alignment horizontal="center"/>
    </xf>
    <xf numFmtId="0" fontId="1" fillId="0" borderId="48" xfId="0" applyFont="1" applyBorder="1" applyAlignment="1">
      <alignment horizontal="center"/>
    </xf>
    <xf numFmtId="0" fontId="0" fillId="0" borderId="15" xfId="0" applyBorder="1" applyAlignment="1">
      <alignment horizontal="left"/>
    </xf>
    <xf numFmtId="0" fontId="0" fillId="0" borderId="7" xfId="0" applyBorder="1" applyAlignment="1">
      <alignment horizontal="left"/>
    </xf>
    <xf numFmtId="0" fontId="1" fillId="0" borderId="12" xfId="0" applyFont="1" applyBorder="1" applyAlignment="1">
      <alignment horizontal="center"/>
    </xf>
    <xf numFmtId="0" fontId="1" fillId="0" borderId="22" xfId="0" applyFont="1" applyBorder="1" applyAlignment="1">
      <alignment horizontal="left"/>
    </xf>
    <xf numFmtId="0" fontId="1" fillId="0" borderId="23" xfId="0" applyFont="1" applyBorder="1" applyAlignment="1">
      <alignment horizontal="left"/>
    </xf>
    <xf numFmtId="0" fontId="1" fillId="0" borderId="24" xfId="0" applyFont="1" applyBorder="1" applyAlignment="1">
      <alignment horizontal="left"/>
    </xf>
    <xf numFmtId="0" fontId="1" fillId="0" borderId="26" xfId="0" applyFont="1" applyBorder="1" applyAlignment="1">
      <alignment horizontal="left"/>
    </xf>
    <xf numFmtId="0" fontId="1" fillId="0" borderId="15" xfId="0" applyFont="1" applyBorder="1" applyAlignment="1">
      <alignment horizontal="left"/>
    </xf>
    <xf numFmtId="0" fontId="1" fillId="0" borderId="25" xfId="0" applyFont="1" applyBorder="1" applyAlignment="1">
      <alignment horizontal="left"/>
    </xf>
    <xf numFmtId="0" fontId="0" fillId="3" borderId="25" xfId="0" applyFill="1" applyBorder="1" applyAlignment="1" applyProtection="1">
      <alignment horizontal="left"/>
      <protection locked="0"/>
    </xf>
    <xf numFmtId="0" fontId="0" fillId="0" borderId="25" xfId="0" applyBorder="1" applyAlignment="1">
      <alignment horizontal="left"/>
    </xf>
    <xf numFmtId="0" fontId="1" fillId="0" borderId="5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7" xfId="0" applyFont="1" applyBorder="1" applyAlignment="1">
      <alignment horizontal="left" wrapText="1"/>
    </xf>
    <xf numFmtId="0" fontId="1" fillId="0" borderId="58" xfId="0" applyFont="1" applyBorder="1" applyAlignment="1">
      <alignment horizontal="left" wrapText="1"/>
    </xf>
    <xf numFmtId="0" fontId="1" fillId="0" borderId="24" xfId="0" applyFont="1" applyBorder="1" applyAlignment="1">
      <alignment horizontal="left" wrapText="1"/>
    </xf>
    <xf numFmtId="0" fontId="1" fillId="0" borderId="61" xfId="0" applyFont="1" applyBorder="1" applyAlignment="1">
      <alignment horizontal="left" wrapText="1"/>
    </xf>
    <xf numFmtId="0" fontId="1" fillId="0" borderId="3" xfId="0" applyFont="1" applyBorder="1" applyAlignment="1">
      <alignment horizontal="center" vertical="center"/>
    </xf>
    <xf numFmtId="0" fontId="0" fillId="0" borderId="0" xfId="0" applyAlignment="1">
      <alignment horizontal="right" wrapText="1"/>
    </xf>
    <xf numFmtId="0" fontId="0" fillId="0" borderId="0" xfId="0" applyAlignment="1">
      <alignment horizontal="right"/>
    </xf>
    <xf numFmtId="0" fontId="1" fillId="0" borderId="46" xfId="0" applyFont="1" applyBorder="1" applyAlignment="1">
      <alignment horizontal="left"/>
    </xf>
    <xf numFmtId="0" fontId="1" fillId="0" borderId="32" xfId="0" applyFont="1" applyBorder="1" applyAlignment="1">
      <alignment horizontal="left"/>
    </xf>
    <xf numFmtId="0" fontId="6" fillId="0" borderId="28"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25" xfId="0" applyFont="1" applyBorder="1" applyAlignment="1">
      <alignment horizontal="left"/>
    </xf>
    <xf numFmtId="0" fontId="1" fillId="0" borderId="22" xfId="0" applyFont="1" applyBorder="1" applyAlignment="1">
      <alignment horizontal="center" vertical="center"/>
    </xf>
    <xf numFmtId="0" fontId="1" fillId="0" borderId="64" xfId="0" applyFont="1" applyBorder="1" applyAlignment="1">
      <alignment horizontal="center" vertical="center"/>
    </xf>
    <xf numFmtId="0" fontId="1" fillId="0" borderId="19" xfId="0" applyFont="1" applyBorder="1" applyAlignment="1">
      <alignment horizontal="center" vertical="center"/>
    </xf>
    <xf numFmtId="0" fontId="1" fillId="0" borderId="65" xfId="0" applyFont="1" applyBorder="1" applyAlignment="1">
      <alignment horizontal="center" vertical="center"/>
    </xf>
    <xf numFmtId="0" fontId="6" fillId="0" borderId="29" xfId="0" applyFont="1" applyBorder="1" applyAlignment="1">
      <alignment horizontal="center"/>
    </xf>
    <xf numFmtId="0" fontId="6" fillId="0" borderId="0" xfId="0" applyFont="1" applyAlignment="1">
      <alignment horizontal="center"/>
    </xf>
    <xf numFmtId="0" fontId="1" fillId="0" borderId="17" xfId="0" applyFont="1" applyBorder="1" applyAlignment="1">
      <alignment horizontal="center" wrapText="1"/>
    </xf>
    <xf numFmtId="0" fontId="1" fillId="0" borderId="37" xfId="0" applyFont="1" applyBorder="1" applyAlignment="1">
      <alignment horizontal="center" wrapText="1"/>
    </xf>
    <xf numFmtId="0" fontId="1" fillId="0" borderId="53" xfId="0" applyFont="1" applyBorder="1" applyAlignment="1">
      <alignment horizontal="center" wrapText="1"/>
    </xf>
    <xf numFmtId="0" fontId="1" fillId="0" borderId="51" xfId="0" applyFont="1" applyBorder="1" applyAlignment="1">
      <alignment horizontal="center" wrapText="1"/>
    </xf>
    <xf numFmtId="0" fontId="1" fillId="0" borderId="20" xfId="0" applyFont="1" applyBorder="1" applyAlignment="1">
      <alignment horizontal="center" wrapText="1"/>
    </xf>
    <xf numFmtId="0" fontId="6" fillId="0" borderId="7" xfId="0" applyFont="1" applyBorder="1" applyAlignment="1">
      <alignment horizontal="left"/>
    </xf>
    <xf numFmtId="0" fontId="6" fillId="0" borderId="34" xfId="0" applyFont="1" applyBorder="1" applyAlignment="1">
      <alignment horizontal="left"/>
    </xf>
    <xf numFmtId="0" fontId="6" fillId="0" borderId="50" xfId="0" applyFont="1" applyBorder="1" applyAlignment="1">
      <alignment horizontal="left"/>
    </xf>
    <xf numFmtId="0" fontId="6" fillId="0" borderId="22" xfId="0" applyFont="1" applyBorder="1" applyAlignment="1">
      <alignment horizontal="center"/>
    </xf>
    <xf numFmtId="0" fontId="6" fillId="0" borderId="23"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9" xfId="0" applyFont="1" applyBorder="1" applyAlignment="1">
      <alignment horizontal="center"/>
    </xf>
    <xf numFmtId="0" fontId="6" fillId="0" borderId="54" xfId="0" applyFont="1" applyBorder="1" applyAlignment="1">
      <alignment horizontal="center"/>
    </xf>
    <xf numFmtId="0" fontId="1" fillId="0" borderId="10" xfId="0" applyFont="1" applyBorder="1" applyAlignment="1">
      <alignment horizontal="left" wrapText="1"/>
    </xf>
    <xf numFmtId="0" fontId="1" fillId="0" borderId="12" xfId="0" applyFont="1" applyBorder="1" applyAlignment="1">
      <alignment horizontal="left" wrapText="1"/>
    </xf>
    <xf numFmtId="0" fontId="1" fillId="0" borderId="17" xfId="0" applyFont="1" applyBorder="1" applyAlignment="1">
      <alignment horizontal="left"/>
    </xf>
    <xf numFmtId="0" fontId="1" fillId="0" borderId="53" xfId="0" applyFont="1" applyBorder="1" applyAlignment="1">
      <alignment horizontal="left"/>
    </xf>
    <xf numFmtId="0" fontId="1" fillId="0" borderId="10" xfId="0" applyFont="1" applyBorder="1" applyAlignment="1">
      <alignment horizontal="left"/>
    </xf>
    <xf numFmtId="0" fontId="1" fillId="0" borderId="12" xfId="0" applyFont="1" applyBorder="1" applyAlignment="1">
      <alignment horizontal="left"/>
    </xf>
    <xf numFmtId="0" fontId="6" fillId="0" borderId="0" xfId="0" applyFont="1" applyAlignment="1">
      <alignment horizontal="left"/>
    </xf>
    <xf numFmtId="0" fontId="1" fillId="0" borderId="0" xfId="0" applyFont="1" applyAlignment="1">
      <alignment horizontal="left"/>
    </xf>
    <xf numFmtId="3" fontId="1" fillId="0" borderId="30" xfId="0" applyNumberFormat="1" applyFont="1" applyBorder="1" applyAlignment="1">
      <alignment horizontal="left"/>
    </xf>
    <xf numFmtId="0" fontId="1" fillId="0" borderId="30" xfId="0" applyFont="1" applyBorder="1" applyAlignment="1">
      <alignment horizontal="left"/>
    </xf>
    <xf numFmtId="0" fontId="2" fillId="0" borderId="25" xfId="0" applyFont="1" applyBorder="1"/>
    <xf numFmtId="0" fontId="2" fillId="0" borderId="5" xfId="0" applyFont="1" applyBorder="1"/>
    <xf numFmtId="0" fontId="2" fillId="0" borderId="17" xfId="0" applyFont="1" applyBorder="1" applyAlignment="1">
      <alignment horizontal="right"/>
    </xf>
    <xf numFmtId="0" fontId="3" fillId="0" borderId="37" xfId="0" applyFont="1" applyBorder="1" applyAlignment="1">
      <alignment horizontal="right"/>
    </xf>
    <xf numFmtId="0" fontId="3" fillId="0" borderId="55" xfId="0" applyFont="1" applyBorder="1" applyAlignment="1">
      <alignment horizontal="right"/>
    </xf>
    <xf numFmtId="0" fontId="2" fillId="0" borderId="39" xfId="0" applyFont="1" applyBorder="1"/>
    <xf numFmtId="0" fontId="2" fillId="0" borderId="3" xfId="0" applyFont="1" applyBorder="1"/>
    <xf numFmtId="0" fontId="2" fillId="0" borderId="28" xfId="0" applyFont="1" applyBorder="1"/>
    <xf numFmtId="0" fontId="2" fillId="0" borderId="15" xfId="0" applyFont="1" applyBorder="1"/>
    <xf numFmtId="0" fontId="2" fillId="0" borderId="27" xfId="0" applyFont="1" applyBorder="1"/>
    <xf numFmtId="0" fontId="0" fillId="2" borderId="56" xfId="0" applyFill="1" applyBorder="1" applyAlignment="1">
      <alignment horizontal="center"/>
    </xf>
    <xf numFmtId="0" fontId="0" fillId="2" borderId="39" xfId="0" applyFill="1" applyBorder="1" applyAlignment="1">
      <alignment horizontal="center"/>
    </xf>
    <xf numFmtId="0" fontId="2" fillId="0" borderId="8" xfId="0" applyFont="1" applyBorder="1" applyAlignment="1">
      <alignment horizontal="left"/>
    </xf>
    <xf numFmtId="0" fontId="2" fillId="0" borderId="59" xfId="0" applyFont="1" applyBorder="1" applyAlignment="1">
      <alignment horizontal="center" vertical="top"/>
    </xf>
    <xf numFmtId="0" fontId="2" fillId="0" borderId="29" xfId="0" applyFont="1" applyBorder="1" applyAlignment="1">
      <alignment horizontal="center" vertical="top"/>
    </xf>
    <xf numFmtId="0" fontId="0" fillId="7" borderId="29" xfId="0" applyFill="1" applyBorder="1" applyAlignment="1" applyProtection="1">
      <alignment horizontal="center" vertical="top"/>
      <protection locked="0"/>
    </xf>
    <xf numFmtId="0" fontId="0" fillId="7" borderId="60" xfId="0" applyFill="1" applyBorder="1" applyAlignment="1" applyProtection="1">
      <alignment horizontal="center" vertical="top"/>
      <protection locked="0"/>
    </xf>
    <xf numFmtId="0" fontId="0" fillId="7" borderId="8" xfId="0" applyFill="1" applyBorder="1" applyAlignment="1" applyProtection="1">
      <alignment horizontal="center" vertical="top"/>
      <protection locked="0"/>
    </xf>
    <xf numFmtId="0" fontId="0" fillId="7" borderId="26" xfId="0" applyFill="1" applyBorder="1" applyAlignment="1" applyProtection="1">
      <alignment horizontal="center" vertical="top"/>
      <protection locked="0"/>
    </xf>
    <xf numFmtId="0" fontId="2" fillId="0" borderId="59" xfId="0" applyFont="1" applyBorder="1" applyAlignment="1">
      <alignment horizontal="left" vertical="top" wrapText="1"/>
    </xf>
    <xf numFmtId="0" fontId="2" fillId="0" borderId="29" xfId="0" applyFont="1" applyBorder="1" applyAlignment="1">
      <alignment horizontal="left" vertical="top" wrapText="1"/>
    </xf>
    <xf numFmtId="0" fontId="2" fillId="0" borderId="40" xfId="0" applyFont="1" applyBorder="1" applyAlignment="1">
      <alignment horizontal="left" vertical="top" wrapText="1"/>
    </xf>
    <xf numFmtId="0" fontId="2" fillId="0" borderId="8" xfId="0" applyFont="1" applyBorder="1" applyAlignment="1">
      <alignment horizontal="left" vertical="top" wrapText="1"/>
    </xf>
    <xf numFmtId="0" fontId="2" fillId="0" borderId="24" xfId="0" applyFont="1" applyBorder="1" applyAlignment="1">
      <alignment horizontal="left"/>
    </xf>
    <xf numFmtId="0" fontId="2" fillId="0" borderId="57" xfId="0" applyFont="1" applyBorder="1"/>
    <xf numFmtId="0" fontId="2" fillId="0" borderId="29" xfId="0" applyFont="1" applyBorder="1"/>
    <xf numFmtId="0" fontId="2" fillId="0" borderId="58" xfId="0" applyFont="1" applyBorder="1"/>
    <xf numFmtId="0" fontId="0" fillId="0" borderId="0" xfId="0"/>
    <xf numFmtId="0" fontId="1" fillId="0" borderId="51" xfId="0" applyFont="1" applyBorder="1" applyAlignment="1">
      <alignment horizontal="center"/>
    </xf>
    <xf numFmtId="0" fontId="1" fillId="0" borderId="41" xfId="0" applyFont="1" applyBorder="1" applyAlignment="1">
      <alignment horizontal="center"/>
    </xf>
    <xf numFmtId="0" fontId="1" fillId="0" borderId="21" xfId="0" applyFont="1" applyBorder="1" applyAlignment="1">
      <alignment horizontal="left" wrapText="1"/>
    </xf>
    <xf numFmtId="0" fontId="1" fillId="0" borderId="25" xfId="0" applyFont="1" applyBorder="1" applyAlignment="1">
      <alignment horizontal="left" wrapText="1"/>
    </xf>
  </cellXfs>
  <cellStyles count="3">
    <cellStyle name="Comma" xfId="2" builtinId="3"/>
    <cellStyle name="Normal" xfId="0" builtinId="0"/>
    <cellStyle name="Normal 2" xfId="1" xr:uid="{00000000-0005-0000-0000-000002000000}"/>
  </cellStyles>
  <dxfs count="38">
    <dxf>
      <fill>
        <patternFill>
          <bgColor rgb="FFFFFF00"/>
        </patternFill>
      </fill>
    </dxf>
    <dxf>
      <fill>
        <patternFill>
          <bgColor indexed="43"/>
        </patternFill>
      </fill>
    </dxf>
    <dxf>
      <fill>
        <patternFill>
          <bgColor indexed="43"/>
        </patternFill>
      </fill>
    </dxf>
    <dxf>
      <fill>
        <patternFill patternType="none">
          <bgColor auto="1"/>
        </patternFill>
      </fill>
    </dxf>
    <dxf>
      <fill>
        <patternFill>
          <bgColor indexed="43"/>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30"/>
  <sheetViews>
    <sheetView showGridLines="0" showZeros="0" tabSelected="1" zoomScaleNormal="100" workbookViewId="0">
      <selection activeCell="B1" sqref="B1:E1"/>
    </sheetView>
  </sheetViews>
  <sheetFormatPr defaultRowHeight="13.2" x14ac:dyDescent="0.25"/>
  <cols>
    <col min="1" max="9" width="13.6640625" style="67" customWidth="1"/>
    <col min="10" max="14" width="13.6640625" customWidth="1"/>
  </cols>
  <sheetData>
    <row r="1" spans="1:11" s="1" customFormat="1" ht="22.5" customHeight="1" x14ac:dyDescent="0.25">
      <c r="A1" s="2" t="s">
        <v>0</v>
      </c>
      <c r="B1" s="434"/>
      <c r="C1" s="434"/>
      <c r="D1" s="434"/>
      <c r="E1" s="434"/>
      <c r="F1" s="58"/>
      <c r="G1" s="58"/>
      <c r="H1" s="89"/>
      <c r="I1" s="89"/>
    </row>
    <row r="2" spans="1:11" ht="30" customHeight="1" x14ac:dyDescent="0.25">
      <c r="A2" s="2" t="s">
        <v>1</v>
      </c>
      <c r="B2" s="82"/>
      <c r="C2" s="58" t="s">
        <v>2</v>
      </c>
      <c r="D2" s="83"/>
    </row>
    <row r="3" spans="1:11" ht="12.75" customHeight="1" thickBot="1" x14ac:dyDescent="0.3">
      <c r="A3" s="2"/>
      <c r="B3" s="2"/>
      <c r="C3" s="58"/>
      <c r="H3" s="214"/>
      <c r="I3" s="214"/>
      <c r="J3" s="214"/>
      <c r="K3" s="214"/>
    </row>
    <row r="4" spans="1:11" ht="15.75" customHeight="1" x14ac:dyDescent="0.25">
      <c r="A4" s="435"/>
      <c r="B4" s="435"/>
      <c r="C4" s="435"/>
      <c r="D4" s="435"/>
      <c r="E4" s="435"/>
      <c r="F4" s="435"/>
      <c r="G4" s="435"/>
      <c r="H4" s="436"/>
      <c r="I4" s="115"/>
    </row>
    <row r="5" spans="1:11" ht="15.75" customHeight="1" x14ac:dyDescent="0.25">
      <c r="A5" s="437"/>
      <c r="B5" s="437"/>
      <c r="C5" s="437"/>
      <c r="D5" s="437"/>
      <c r="E5" s="437"/>
      <c r="F5" s="437"/>
      <c r="G5" s="436"/>
      <c r="H5" s="436"/>
      <c r="I5" s="115"/>
      <c r="J5" s="243"/>
    </row>
    <row r="6" spans="1:11" s="48" customFormat="1" ht="51" customHeight="1" x14ac:dyDescent="0.25">
      <c r="A6" s="77" t="s">
        <v>213</v>
      </c>
      <c r="B6" s="77" t="s">
        <v>214</v>
      </c>
      <c r="C6" s="59" t="s">
        <v>236</v>
      </c>
      <c r="D6" s="59" t="s">
        <v>215</v>
      </c>
      <c r="E6" s="101" t="s">
        <v>137</v>
      </c>
      <c r="F6" s="101" t="s">
        <v>113</v>
      </c>
      <c r="G6" s="59" t="s">
        <v>128</v>
      </c>
      <c r="H6" s="77" t="s">
        <v>256</v>
      </c>
      <c r="I6" s="59" t="s">
        <v>207</v>
      </c>
    </row>
    <row r="7" spans="1:11" ht="32.25" customHeight="1" x14ac:dyDescent="0.25">
      <c r="A7" s="84">
        <f>Request!C16</f>
        <v>0</v>
      </c>
      <c r="B7" s="84">
        <f>Request!D16</f>
        <v>0</v>
      </c>
      <c r="C7" s="84">
        <f>Request!E16</f>
        <v>0</v>
      </c>
      <c r="D7" s="84">
        <f>Request!F16</f>
        <v>0</v>
      </c>
      <c r="E7" s="84">
        <f>Request!G16</f>
        <v>0</v>
      </c>
      <c r="F7" s="84">
        <f>Request!H16</f>
        <v>0</v>
      </c>
      <c r="G7" s="84">
        <f>Request!I16</f>
        <v>0</v>
      </c>
      <c r="H7" s="84">
        <f>Request!J16</f>
        <v>0</v>
      </c>
      <c r="I7" s="84">
        <f>Request!K16</f>
        <v>0</v>
      </c>
    </row>
    <row r="8" spans="1:11" ht="24" customHeight="1" x14ac:dyDescent="0.25">
      <c r="A8" s="433"/>
      <c r="B8" s="433"/>
      <c r="C8" s="433"/>
      <c r="D8" s="433"/>
      <c r="E8" s="433"/>
      <c r="F8" s="85"/>
      <c r="G8" s="75"/>
    </row>
    <row r="9" spans="1:11" s="48" customFormat="1" ht="39.6" x14ac:dyDescent="0.25">
      <c r="A9" s="441" t="s">
        <v>247</v>
      </c>
      <c r="B9" s="442"/>
      <c r="C9" s="442"/>
      <c r="D9" s="443"/>
      <c r="E9" s="101" t="s">
        <v>137</v>
      </c>
      <c r="F9" s="77" t="s">
        <v>250</v>
      </c>
      <c r="G9" s="77" t="s">
        <v>170</v>
      </c>
    </row>
    <row r="10" spans="1:11" ht="31.5" customHeight="1" x14ac:dyDescent="0.25">
      <c r="A10" s="438" t="s">
        <v>248</v>
      </c>
      <c r="B10" s="439"/>
      <c r="C10" s="439"/>
      <c r="D10" s="440"/>
      <c r="E10" s="84">
        <f>Request!G5</f>
        <v>0</v>
      </c>
      <c r="F10" s="113">
        <f>Request!L5</f>
        <v>0</v>
      </c>
      <c r="G10" s="84">
        <f>Request!R5</f>
        <v>0</v>
      </c>
      <c r="H10" s="48"/>
      <c r="I10" s="48"/>
    </row>
    <row r="11" spans="1:11" ht="24" customHeight="1" x14ac:dyDescent="0.25">
      <c r="A11" s="433"/>
      <c r="B11" s="433"/>
      <c r="C11" s="433"/>
      <c r="D11" s="433"/>
      <c r="E11" s="433"/>
      <c r="F11" s="85"/>
      <c r="G11" s="75"/>
    </row>
    <row r="12" spans="1:11" s="48" customFormat="1" ht="39.6" x14ac:dyDescent="0.25">
      <c r="A12" s="77" t="s">
        <v>249</v>
      </c>
      <c r="B12" s="77" t="s">
        <v>405</v>
      </c>
      <c r="C12" s="59" t="s">
        <v>255</v>
      </c>
      <c r="D12" s="59" t="s">
        <v>395</v>
      </c>
      <c r="E12" s="77" t="s">
        <v>200</v>
      </c>
      <c r="F12" s="77" t="s">
        <v>324</v>
      </c>
      <c r="G12" s="77" t="s">
        <v>170</v>
      </c>
    </row>
    <row r="13" spans="1:11" ht="31.5" customHeight="1" x14ac:dyDescent="0.25">
      <c r="A13" s="113">
        <f>Request!L16</f>
        <v>0</v>
      </c>
      <c r="B13" s="113">
        <f>Request!M16</f>
        <v>0</v>
      </c>
      <c r="C13" s="113">
        <f>Request!N16</f>
        <v>0</v>
      </c>
      <c r="D13" s="113">
        <f>Request!O16</f>
        <v>0</v>
      </c>
      <c r="E13" s="113">
        <f>Request!P16</f>
        <v>0</v>
      </c>
      <c r="F13" s="113">
        <f>Request!Q16</f>
        <v>0</v>
      </c>
      <c r="G13" s="84">
        <f>Request!R16</f>
        <v>0</v>
      </c>
      <c r="I13"/>
    </row>
    <row r="14" spans="1:11" ht="18.75" customHeight="1" x14ac:dyDescent="0.25"/>
    <row r="15" spans="1:11" ht="67.5" customHeight="1" x14ac:dyDescent="0.25">
      <c r="A15" s="101" t="s">
        <v>364</v>
      </c>
      <c r="B15" s="59" t="s">
        <v>368</v>
      </c>
      <c r="C15" s="77" t="s">
        <v>365</v>
      </c>
      <c r="D15" s="77" t="s">
        <v>369</v>
      </c>
      <c r="E15" s="77" t="s">
        <v>366</v>
      </c>
      <c r="F15" s="77" t="s">
        <v>367</v>
      </c>
      <c r="G15" s="77" t="s">
        <v>389</v>
      </c>
      <c r="H15" s="77" t="s">
        <v>21</v>
      </c>
      <c r="J15" s="67"/>
    </row>
    <row r="16" spans="1:11" ht="29.25" customHeight="1" x14ac:dyDescent="0.25">
      <c r="A16" s="113">
        <f>Request!S16</f>
        <v>0</v>
      </c>
      <c r="B16" s="113">
        <f>Request!T16</f>
        <v>0</v>
      </c>
      <c r="C16" s="113">
        <f>Request!U16</f>
        <v>0</v>
      </c>
      <c r="D16" s="113">
        <f>Request!V16</f>
        <v>0</v>
      </c>
      <c r="E16" s="84">
        <f>Request!W16</f>
        <v>0</v>
      </c>
      <c r="F16" s="84">
        <f>Request!X16</f>
        <v>0</v>
      </c>
      <c r="G16" s="84">
        <f>Request!Y16</f>
        <v>0</v>
      </c>
      <c r="H16" s="84">
        <f>SUM(Request!C5:R5)+SUM(Request!C16:Y16)</f>
        <v>0</v>
      </c>
      <c r="J16" s="67"/>
    </row>
    <row r="17" spans="1:10" ht="38.25" customHeight="1" x14ac:dyDescent="0.25">
      <c r="A17" s="432" t="s">
        <v>127</v>
      </c>
      <c r="B17" s="432"/>
      <c r="C17" s="432"/>
      <c r="D17" s="432"/>
      <c r="E17" s="432"/>
      <c r="F17" s="432"/>
      <c r="G17" s="432"/>
      <c r="H17" s="432"/>
      <c r="I17" s="432"/>
      <c r="J17" s="432"/>
    </row>
    <row r="18" spans="1:10" ht="53.7" customHeight="1" x14ac:dyDescent="0.25">
      <c r="A18" s="432" t="s">
        <v>251</v>
      </c>
      <c r="B18" s="432"/>
      <c r="C18" s="432"/>
      <c r="D18" s="432"/>
      <c r="E18" s="432"/>
      <c r="F18" s="432"/>
      <c r="G18" s="432"/>
      <c r="H18" s="432"/>
      <c r="I18" s="432"/>
      <c r="J18" s="432"/>
    </row>
    <row r="19" spans="1:10" ht="24" customHeight="1" x14ac:dyDescent="0.25">
      <c r="A19" s="2" t="s">
        <v>238</v>
      </c>
    </row>
    <row r="20" spans="1:10" ht="15" customHeight="1" x14ac:dyDescent="0.25">
      <c r="A20" s="67" t="s">
        <v>115</v>
      </c>
      <c r="B20" s="69"/>
      <c r="C20" s="69"/>
      <c r="D20" s="69"/>
      <c r="E20" s="71" t="s">
        <v>116</v>
      </c>
      <c r="F20" s="69"/>
    </row>
    <row r="21" spans="1:10" ht="15" customHeight="1" x14ac:dyDescent="0.25">
      <c r="E21" s="71"/>
    </row>
    <row r="22" spans="1:10" x14ac:dyDescent="0.25">
      <c r="A22" s="86" t="s">
        <v>412</v>
      </c>
    </row>
    <row r="116" spans="1:7" ht="17.25" customHeight="1" x14ac:dyDescent="0.25">
      <c r="A116" s="49"/>
      <c r="B116" s="49"/>
      <c r="C116" s="87"/>
      <c r="D116" s="87"/>
      <c r="E116" s="88"/>
      <c r="F116" s="87"/>
      <c r="G116" s="87"/>
    </row>
    <row r="117" spans="1:7" x14ac:dyDescent="0.25">
      <c r="A117" s="49"/>
      <c r="B117" s="49"/>
      <c r="C117" s="87"/>
      <c r="D117" s="87"/>
      <c r="E117" s="88"/>
      <c r="F117" s="87"/>
      <c r="G117" s="87"/>
    </row>
    <row r="118" spans="1:7" x14ac:dyDescent="0.25">
      <c r="D118" s="1"/>
      <c r="E118" s="1"/>
      <c r="F118" s="87"/>
      <c r="G118" s="87"/>
    </row>
    <row r="119" spans="1:7" ht="15.75" hidden="1" customHeight="1" x14ac:dyDescent="0.25">
      <c r="F119" s="87"/>
      <c r="G119" s="87"/>
    </row>
    <row r="120" spans="1:7" hidden="1" x14ac:dyDescent="0.25">
      <c r="A120" s="20" t="s">
        <v>151</v>
      </c>
      <c r="D120" t="s">
        <v>37</v>
      </c>
      <c r="E120" s="112"/>
      <c r="F120" s="87"/>
      <c r="G120" s="87"/>
    </row>
    <row r="121" spans="1:7" hidden="1" x14ac:dyDescent="0.25">
      <c r="A121" s="20" t="s">
        <v>189</v>
      </c>
      <c r="D121" t="s">
        <v>38</v>
      </c>
      <c r="E121" s="112"/>
      <c r="F121" s="87"/>
      <c r="G121" s="87"/>
    </row>
    <row r="122" spans="1:7" hidden="1" x14ac:dyDescent="0.25">
      <c r="A122" s="20" t="s">
        <v>169</v>
      </c>
      <c r="D122" t="s">
        <v>39</v>
      </c>
      <c r="E122" s="112"/>
      <c r="F122" s="87"/>
      <c r="G122" s="87"/>
    </row>
    <row r="123" spans="1:7" hidden="1" x14ac:dyDescent="0.25">
      <c r="A123" s="20" t="s">
        <v>156</v>
      </c>
      <c r="D123" t="s">
        <v>40</v>
      </c>
      <c r="E123" s="112"/>
      <c r="F123" s="87"/>
      <c r="G123" s="87"/>
    </row>
    <row r="124" spans="1:7" hidden="1" x14ac:dyDescent="0.25">
      <c r="A124" s="67" t="s">
        <v>220</v>
      </c>
      <c r="D124" t="s">
        <v>41</v>
      </c>
      <c r="E124" s="112">
        <v>2020</v>
      </c>
      <c r="F124" s="87"/>
      <c r="G124" s="87"/>
    </row>
    <row r="125" spans="1:7" hidden="1" x14ac:dyDescent="0.25">
      <c r="A125" s="20" t="s">
        <v>187</v>
      </c>
      <c r="D125" t="s">
        <v>42</v>
      </c>
      <c r="E125" s="112">
        <v>2021</v>
      </c>
      <c r="F125" s="87"/>
      <c r="G125" s="87"/>
    </row>
    <row r="126" spans="1:7" hidden="1" x14ac:dyDescent="0.25">
      <c r="A126" s="67" t="s">
        <v>253</v>
      </c>
      <c r="D126" t="s">
        <v>43</v>
      </c>
      <c r="E126" s="112">
        <v>2022</v>
      </c>
      <c r="F126" s="87"/>
      <c r="G126" s="87"/>
    </row>
    <row r="127" spans="1:7" hidden="1" x14ac:dyDescent="0.25">
      <c r="A127" t="s">
        <v>138</v>
      </c>
      <c r="D127" s="67" t="s">
        <v>44</v>
      </c>
      <c r="E127" s="112">
        <v>2023</v>
      </c>
      <c r="F127" s="87"/>
      <c r="G127" s="87"/>
    </row>
    <row r="128" spans="1:7" hidden="1" x14ac:dyDescent="0.25">
      <c r="A128" s="49" t="s">
        <v>56</v>
      </c>
      <c r="D128" s="67" t="s">
        <v>45</v>
      </c>
      <c r="E128" s="112">
        <v>2024</v>
      </c>
      <c r="F128" s="87"/>
      <c r="G128" s="87"/>
    </row>
    <row r="129" spans="1:7" hidden="1" x14ac:dyDescent="0.25">
      <c r="A129" s="49" t="s">
        <v>62</v>
      </c>
      <c r="D129" s="67" t="s">
        <v>46</v>
      </c>
      <c r="E129" s="112">
        <v>2025</v>
      </c>
      <c r="F129" s="87"/>
      <c r="G129" s="87"/>
    </row>
    <row r="130" spans="1:7" hidden="1" x14ac:dyDescent="0.25">
      <c r="A130" s="49" t="s">
        <v>155</v>
      </c>
      <c r="D130" s="67" t="s">
        <v>47</v>
      </c>
      <c r="E130" s="112">
        <v>2026</v>
      </c>
      <c r="F130" s="87"/>
      <c r="G130" s="87"/>
    </row>
    <row r="131" spans="1:7" hidden="1" x14ac:dyDescent="0.25">
      <c r="A131" t="s">
        <v>114</v>
      </c>
      <c r="D131" s="67" t="s">
        <v>48</v>
      </c>
      <c r="F131" s="87"/>
      <c r="G131" s="87"/>
    </row>
    <row r="132" spans="1:7" hidden="1" x14ac:dyDescent="0.25">
      <c r="A132" s="49" t="s">
        <v>256</v>
      </c>
      <c r="D132" s="67" t="s">
        <v>131</v>
      </c>
      <c r="F132" s="87"/>
      <c r="G132" s="87"/>
    </row>
    <row r="133" spans="1:7" hidden="1" x14ac:dyDescent="0.25">
      <c r="A133" s="49" t="s">
        <v>166</v>
      </c>
      <c r="F133" s="87"/>
      <c r="G133" s="87"/>
    </row>
    <row r="134" spans="1:7" hidden="1" x14ac:dyDescent="0.25">
      <c r="A134" s="49" t="s">
        <v>321</v>
      </c>
      <c r="F134" s="87"/>
      <c r="G134" s="87"/>
    </row>
    <row r="135" spans="1:7" hidden="1" x14ac:dyDescent="0.25">
      <c r="A135" t="s">
        <v>51</v>
      </c>
      <c r="F135" s="87"/>
      <c r="G135" s="87"/>
    </row>
    <row r="136" spans="1:7" hidden="1" x14ac:dyDescent="0.25">
      <c r="A136" t="s">
        <v>136</v>
      </c>
      <c r="F136" s="87"/>
      <c r="G136" s="87"/>
    </row>
    <row r="137" spans="1:7" hidden="1" x14ac:dyDescent="0.25">
      <c r="A137" t="s">
        <v>160</v>
      </c>
      <c r="F137" s="87"/>
      <c r="G137" s="87"/>
    </row>
    <row r="138" spans="1:7" hidden="1" x14ac:dyDescent="0.25">
      <c r="A138" s="49" t="s">
        <v>205</v>
      </c>
      <c r="F138" s="87"/>
      <c r="G138" s="87"/>
    </row>
    <row r="139" spans="1:7" hidden="1" x14ac:dyDescent="0.25">
      <c r="A139" s="49" t="s">
        <v>132</v>
      </c>
      <c r="F139" s="87"/>
      <c r="G139" s="87"/>
    </row>
    <row r="140" spans="1:7" hidden="1" x14ac:dyDescent="0.25">
      <c r="A140" t="s">
        <v>50</v>
      </c>
      <c r="F140" s="87"/>
      <c r="G140" s="87"/>
    </row>
    <row r="141" spans="1:7" hidden="1" x14ac:dyDescent="0.25">
      <c r="A141" s="49" t="s">
        <v>61</v>
      </c>
      <c r="F141" s="87"/>
      <c r="G141" s="87"/>
    </row>
    <row r="142" spans="1:7" hidden="1" x14ac:dyDescent="0.25">
      <c r="A142" s="49" t="s">
        <v>158</v>
      </c>
      <c r="F142" s="87"/>
      <c r="G142" s="87"/>
    </row>
    <row r="143" spans="1:7" hidden="1" x14ac:dyDescent="0.25">
      <c r="A143" t="s">
        <v>49</v>
      </c>
      <c r="F143" s="87"/>
      <c r="G143" s="87"/>
    </row>
    <row r="144" spans="1:7" hidden="1" x14ac:dyDescent="0.25">
      <c r="A144" s="49" t="s">
        <v>322</v>
      </c>
      <c r="F144" s="87"/>
      <c r="G144" s="87"/>
    </row>
    <row r="145" spans="1:7" hidden="1" x14ac:dyDescent="0.25">
      <c r="A145" s="49" t="s">
        <v>73</v>
      </c>
      <c r="F145" s="87"/>
      <c r="G145" s="87"/>
    </row>
    <row r="146" spans="1:7" hidden="1" x14ac:dyDescent="0.25">
      <c r="A146" s="49" t="s">
        <v>192</v>
      </c>
      <c r="F146" s="87"/>
      <c r="G146" s="87"/>
    </row>
    <row r="147" spans="1:7" hidden="1" x14ac:dyDescent="0.25">
      <c r="A147" s="49" t="s">
        <v>318</v>
      </c>
      <c r="F147" s="87"/>
      <c r="G147" s="87"/>
    </row>
    <row r="148" spans="1:7" hidden="1" x14ac:dyDescent="0.25">
      <c r="A148" s="49" t="s">
        <v>57</v>
      </c>
      <c r="F148" s="87"/>
      <c r="G148" s="87"/>
    </row>
    <row r="149" spans="1:7" hidden="1" x14ac:dyDescent="0.25">
      <c r="A149" s="49" t="s">
        <v>159</v>
      </c>
      <c r="F149" s="87"/>
      <c r="G149" s="87"/>
    </row>
    <row r="150" spans="1:7" hidden="1" x14ac:dyDescent="0.25">
      <c r="A150" s="49" t="s">
        <v>76</v>
      </c>
      <c r="F150" s="87"/>
      <c r="G150" s="87"/>
    </row>
    <row r="151" spans="1:7" hidden="1" x14ac:dyDescent="0.25">
      <c r="A151" s="49" t="s">
        <v>188</v>
      </c>
      <c r="F151" s="87"/>
      <c r="G151" s="87"/>
    </row>
    <row r="152" spans="1:7" hidden="1" x14ac:dyDescent="0.25">
      <c r="A152" s="49" t="s">
        <v>319</v>
      </c>
      <c r="F152" s="87"/>
      <c r="G152" s="87"/>
    </row>
    <row r="153" spans="1:7" hidden="1" x14ac:dyDescent="0.25">
      <c r="A153" s="49" t="s">
        <v>63</v>
      </c>
      <c r="F153" s="87"/>
      <c r="G153" s="87"/>
    </row>
    <row r="154" spans="1:7" hidden="1" x14ac:dyDescent="0.25">
      <c r="A154" t="s">
        <v>52</v>
      </c>
      <c r="B154"/>
      <c r="F154" s="87"/>
      <c r="G154" s="87"/>
    </row>
    <row r="155" spans="1:7" hidden="1" x14ac:dyDescent="0.25">
      <c r="A155" s="49" t="s">
        <v>320</v>
      </c>
      <c r="B155"/>
      <c r="F155" s="87"/>
      <c r="G155" s="87"/>
    </row>
    <row r="156" spans="1:7" hidden="1" x14ac:dyDescent="0.25">
      <c r="A156" s="49" t="s">
        <v>67</v>
      </c>
      <c r="B156"/>
      <c r="C156"/>
      <c r="F156" s="87"/>
      <c r="G156" s="87"/>
    </row>
    <row r="157" spans="1:7" hidden="1" x14ac:dyDescent="0.25">
      <c r="A157" s="49" t="s">
        <v>148</v>
      </c>
      <c r="B157"/>
      <c r="C157"/>
      <c r="F157" s="87"/>
      <c r="G157" s="87"/>
    </row>
    <row r="158" spans="1:7" hidden="1" x14ac:dyDescent="0.25">
      <c r="A158" t="s">
        <v>53</v>
      </c>
      <c r="B158"/>
      <c r="C158"/>
      <c r="E158" s="87"/>
      <c r="F158" s="87"/>
      <c r="G158" s="87"/>
    </row>
    <row r="159" spans="1:7" hidden="1" x14ac:dyDescent="0.25">
      <c r="A159" s="49" t="s">
        <v>207</v>
      </c>
      <c r="B159"/>
      <c r="C159"/>
      <c r="D159" s="87"/>
      <c r="E159" s="87"/>
      <c r="F159" s="87"/>
      <c r="G159" s="87"/>
    </row>
    <row r="160" spans="1:7" hidden="1" x14ac:dyDescent="0.25">
      <c r="A160" t="s">
        <v>167</v>
      </c>
      <c r="B160"/>
      <c r="C160"/>
      <c r="D160" s="87"/>
      <c r="E160" s="87"/>
      <c r="F160" s="87"/>
      <c r="G160" s="87"/>
    </row>
    <row r="161" spans="1:7" hidden="1" x14ac:dyDescent="0.25">
      <c r="A161" s="49" t="s">
        <v>69</v>
      </c>
      <c r="B161"/>
      <c r="C161"/>
      <c r="D161" s="87"/>
      <c r="E161" s="87"/>
      <c r="F161" s="87"/>
      <c r="G161" s="87"/>
    </row>
    <row r="162" spans="1:7" hidden="1" x14ac:dyDescent="0.25">
      <c r="A162" s="49" t="s">
        <v>194</v>
      </c>
      <c r="B162" s="48"/>
      <c r="C162"/>
      <c r="D162" s="87"/>
      <c r="E162" s="87"/>
      <c r="F162" s="87"/>
      <c r="G162" s="87"/>
    </row>
    <row r="163" spans="1:7" hidden="1" x14ac:dyDescent="0.25">
      <c r="A163" s="49" t="s">
        <v>64</v>
      </c>
      <c r="B163" s="48"/>
      <c r="C163"/>
      <c r="D163" s="87"/>
      <c r="E163" s="87"/>
      <c r="F163" s="87"/>
      <c r="G163" s="87"/>
    </row>
    <row r="164" spans="1:7" hidden="1" x14ac:dyDescent="0.25">
      <c r="A164" s="49" t="s">
        <v>193</v>
      </c>
      <c r="B164"/>
      <c r="C164" s="48"/>
      <c r="D164" s="87"/>
      <c r="E164" s="87"/>
      <c r="F164" s="87"/>
      <c r="G164" s="87"/>
    </row>
    <row r="165" spans="1:7" hidden="1" x14ac:dyDescent="0.25">
      <c r="A165" s="49" t="s">
        <v>55</v>
      </c>
      <c r="B165"/>
      <c r="C165" s="48"/>
      <c r="D165" s="87"/>
      <c r="E165" s="87"/>
      <c r="F165" s="87"/>
      <c r="G165" s="87"/>
    </row>
    <row r="166" spans="1:7" hidden="1" x14ac:dyDescent="0.25">
      <c r="A166" s="49" t="s">
        <v>58</v>
      </c>
      <c r="B166"/>
      <c r="C166" s="48"/>
      <c r="D166" s="87"/>
      <c r="E166" s="87"/>
      <c r="F166" s="87"/>
      <c r="G166" s="87"/>
    </row>
    <row r="167" spans="1:7" hidden="1" x14ac:dyDescent="0.25">
      <c r="A167" s="49" t="s">
        <v>190</v>
      </c>
      <c r="B167"/>
      <c r="C167" s="48"/>
      <c r="D167" s="87"/>
      <c r="E167" s="87"/>
      <c r="F167" s="87"/>
      <c r="G167" s="87"/>
    </row>
    <row r="168" spans="1:7" hidden="1" x14ac:dyDescent="0.25">
      <c r="A168" s="20" t="s">
        <v>164</v>
      </c>
      <c r="B168"/>
      <c r="C168"/>
      <c r="D168" s="87" t="s">
        <v>208</v>
      </c>
      <c r="E168" s="87"/>
      <c r="F168" s="87"/>
      <c r="G168" s="87"/>
    </row>
    <row r="169" spans="1:7" hidden="1" x14ac:dyDescent="0.25">
      <c r="A169" s="49" t="s">
        <v>75</v>
      </c>
      <c r="B169"/>
      <c r="C169"/>
      <c r="D169" s="87"/>
      <c r="E169" s="87"/>
      <c r="F169" s="87"/>
      <c r="G169" s="87"/>
    </row>
    <row r="170" spans="1:7" hidden="1" x14ac:dyDescent="0.25">
      <c r="A170" s="49" t="s">
        <v>70</v>
      </c>
      <c r="B170"/>
      <c r="C170"/>
      <c r="D170" s="87"/>
      <c r="F170" s="87"/>
      <c r="G170" s="87"/>
    </row>
    <row r="171" spans="1:7" hidden="1" x14ac:dyDescent="0.25">
      <c r="A171" s="49" t="s">
        <v>65</v>
      </c>
      <c r="B171"/>
      <c r="C171"/>
    </row>
    <row r="172" spans="1:7" hidden="1" x14ac:dyDescent="0.25">
      <c r="A172" s="49" t="s">
        <v>191</v>
      </c>
      <c r="B172"/>
      <c r="C172"/>
    </row>
    <row r="173" spans="1:7" hidden="1" x14ac:dyDescent="0.25">
      <c r="A173" s="49" t="s">
        <v>72</v>
      </c>
      <c r="B173"/>
      <c r="C173"/>
    </row>
    <row r="174" spans="1:7" hidden="1" x14ac:dyDescent="0.25">
      <c r="A174" s="49" t="s">
        <v>66</v>
      </c>
      <c r="B174"/>
      <c r="C174"/>
    </row>
    <row r="175" spans="1:7" hidden="1" x14ac:dyDescent="0.25">
      <c r="A175" s="49" t="s">
        <v>195</v>
      </c>
      <c r="B175"/>
      <c r="C175"/>
    </row>
    <row r="176" spans="1:7" hidden="1" x14ac:dyDescent="0.25">
      <c r="A176" s="49" t="s">
        <v>71</v>
      </c>
      <c r="B176"/>
      <c r="C176"/>
    </row>
    <row r="177" spans="1:3" hidden="1" x14ac:dyDescent="0.25">
      <c r="A177" s="49" t="s">
        <v>130</v>
      </c>
      <c r="B177"/>
      <c r="C177"/>
    </row>
    <row r="178" spans="1:3" hidden="1" x14ac:dyDescent="0.25">
      <c r="A178" s="49" t="s">
        <v>60</v>
      </c>
      <c r="B178"/>
      <c r="C178"/>
    </row>
    <row r="179" spans="1:3" hidden="1" x14ac:dyDescent="0.25">
      <c r="A179" s="49" t="s">
        <v>74</v>
      </c>
      <c r="B179"/>
      <c r="C179"/>
    </row>
    <row r="180" spans="1:3" hidden="1" x14ac:dyDescent="0.25">
      <c r="A180" s="49" t="s">
        <v>68</v>
      </c>
      <c r="B180"/>
      <c r="C180"/>
    </row>
    <row r="181" spans="1:3" hidden="1" x14ac:dyDescent="0.25">
      <c r="A181" t="s">
        <v>54</v>
      </c>
      <c r="B181"/>
      <c r="C181"/>
    </row>
    <row r="182" spans="1:3" ht="13.8" hidden="1" x14ac:dyDescent="0.25">
      <c r="A182" s="219" t="s">
        <v>262</v>
      </c>
      <c r="B182"/>
      <c r="C182"/>
    </row>
    <row r="183" spans="1:3" hidden="1" x14ac:dyDescent="0.25">
      <c r="A183" s="49" t="s">
        <v>202</v>
      </c>
      <c r="B183"/>
      <c r="C183"/>
    </row>
    <row r="184" spans="1:3" hidden="1" x14ac:dyDescent="0.25">
      <c r="A184" s="49" t="s">
        <v>168</v>
      </c>
      <c r="B184"/>
      <c r="C184"/>
    </row>
    <row r="185" spans="1:3" hidden="1" x14ac:dyDescent="0.25">
      <c r="A185" s="49" t="s">
        <v>260</v>
      </c>
      <c r="B185"/>
      <c r="C185"/>
    </row>
    <row r="186" spans="1:3" hidden="1" x14ac:dyDescent="0.25">
      <c r="A186" s="49" t="s">
        <v>59</v>
      </c>
      <c r="B186"/>
      <c r="C186"/>
    </row>
    <row r="187" spans="1:3" hidden="1" x14ac:dyDescent="0.25">
      <c r="A187" s="49" t="s">
        <v>185</v>
      </c>
      <c r="B187"/>
      <c r="C187"/>
    </row>
    <row r="188" spans="1:3" hidden="1" x14ac:dyDescent="0.25">
      <c r="A188" s="49" t="s">
        <v>261</v>
      </c>
      <c r="C188"/>
    </row>
    <row r="189" spans="1:3" hidden="1" x14ac:dyDescent="0.25">
      <c r="A189" s="49" t="s">
        <v>157</v>
      </c>
      <c r="B189"/>
      <c r="C189"/>
    </row>
    <row r="190" spans="1:3" hidden="1" x14ac:dyDescent="0.25">
      <c r="A190" s="49" t="s">
        <v>199</v>
      </c>
      <c r="B190"/>
      <c r="C190"/>
    </row>
    <row r="191" spans="1:3" hidden="1" x14ac:dyDescent="0.25">
      <c r="A191" s="49" t="s">
        <v>206</v>
      </c>
      <c r="C191"/>
    </row>
    <row r="192" spans="1:3" hidden="1" x14ac:dyDescent="0.25">
      <c r="A192" s="49" t="s">
        <v>221</v>
      </c>
      <c r="B192"/>
      <c r="C192"/>
    </row>
    <row r="193" spans="1:3" hidden="1" x14ac:dyDescent="0.25">
      <c r="A193" s="49" t="s">
        <v>150</v>
      </c>
      <c r="C193"/>
    </row>
    <row r="194" spans="1:3" hidden="1" x14ac:dyDescent="0.25">
      <c r="B194"/>
      <c r="C194"/>
    </row>
    <row r="195" spans="1:3" hidden="1" x14ac:dyDescent="0.25">
      <c r="B195"/>
      <c r="C195"/>
    </row>
    <row r="196" spans="1:3" x14ac:dyDescent="0.25">
      <c r="B196"/>
      <c r="C196"/>
    </row>
    <row r="197" spans="1:3" x14ac:dyDescent="0.25">
      <c r="B197"/>
      <c r="C197"/>
    </row>
    <row r="198" spans="1:3" x14ac:dyDescent="0.25">
      <c r="B198"/>
      <c r="C198"/>
    </row>
    <row r="199" spans="1:3" x14ac:dyDescent="0.25">
      <c r="B199"/>
      <c r="C199"/>
    </row>
    <row r="200" spans="1:3" x14ac:dyDescent="0.25">
      <c r="B200"/>
      <c r="C200"/>
    </row>
    <row r="201" spans="1:3" x14ac:dyDescent="0.25">
      <c r="B201"/>
      <c r="C201"/>
    </row>
    <row r="202" spans="1:3" x14ac:dyDescent="0.25">
      <c r="B202"/>
      <c r="C202"/>
    </row>
    <row r="203" spans="1:3" x14ac:dyDescent="0.25">
      <c r="B203"/>
      <c r="C203"/>
    </row>
    <row r="204" spans="1:3" x14ac:dyDescent="0.25">
      <c r="B204"/>
      <c r="C204"/>
    </row>
    <row r="205" spans="1:3" x14ac:dyDescent="0.25">
      <c r="B205"/>
      <c r="C205"/>
    </row>
    <row r="206" spans="1:3" x14ac:dyDescent="0.25">
      <c r="B206"/>
      <c r="C206"/>
    </row>
    <row r="207" spans="1:3" x14ac:dyDescent="0.25">
      <c r="A207" s="49"/>
      <c r="B207"/>
      <c r="C207"/>
    </row>
    <row r="208" spans="1:3" x14ac:dyDescent="0.25">
      <c r="B208"/>
      <c r="C208"/>
    </row>
    <row r="209" spans="1:3" x14ac:dyDescent="0.25">
      <c r="B209"/>
      <c r="C209"/>
    </row>
    <row r="219" spans="1:3" x14ac:dyDescent="0.25">
      <c r="B219"/>
    </row>
    <row r="220" spans="1:3" x14ac:dyDescent="0.25">
      <c r="B220"/>
    </row>
    <row r="221" spans="1:3" x14ac:dyDescent="0.25">
      <c r="B221"/>
    </row>
    <row r="222" spans="1:3" x14ac:dyDescent="0.25">
      <c r="B222"/>
    </row>
    <row r="223" spans="1:3" x14ac:dyDescent="0.25">
      <c r="B223"/>
    </row>
    <row r="224" spans="1:3" x14ac:dyDescent="0.25">
      <c r="A224"/>
      <c r="B224" s="87"/>
    </row>
    <row r="225" spans="1:2" x14ac:dyDescent="0.25">
      <c r="A225"/>
      <c r="B225" s="87"/>
    </row>
    <row r="226" spans="1:2" x14ac:dyDescent="0.25">
      <c r="A226"/>
    </row>
    <row r="227" spans="1:2" x14ac:dyDescent="0.25">
      <c r="A227"/>
    </row>
    <row r="228" spans="1:2" x14ac:dyDescent="0.25">
      <c r="A228"/>
    </row>
    <row r="229" spans="1:2" x14ac:dyDescent="0.25">
      <c r="A229" s="111"/>
    </row>
    <row r="230" spans="1:2" x14ac:dyDescent="0.25">
      <c r="A230" s="87"/>
    </row>
  </sheetData>
  <sheetProtection algorithmName="SHA-512" hashValue="cX5V8TtRsDTkV0xceCDkDQLtjlIQgEB5SJtvKlnsTysYGhKvgMIJAkgsm9PAYaA8d7V3hfAn3AAo3vfCD7u0kQ==" saltValue="BjzimZFJOUsl3qoat/oeZw==" spinCount="100000" sheet="1" objects="1" scenarios="1"/>
  <mergeCells count="12">
    <mergeCell ref="A17:J17"/>
    <mergeCell ref="A18:J18"/>
    <mergeCell ref="A11:B11"/>
    <mergeCell ref="B1:E1"/>
    <mergeCell ref="A4:H4"/>
    <mergeCell ref="C11:E11"/>
    <mergeCell ref="F5:H5"/>
    <mergeCell ref="A5:E5"/>
    <mergeCell ref="A8:B8"/>
    <mergeCell ref="C8:E8"/>
    <mergeCell ref="A10:D10"/>
    <mergeCell ref="A9:D9"/>
  </mergeCells>
  <phoneticPr fontId="0" type="noConversion"/>
  <dataValidations count="4">
    <dataValidation type="list" allowBlank="1" showInputMessage="1" showErrorMessage="1" sqref="D3" xr:uid="{00000000-0002-0000-0000-000000000000}">
      <formula1>E116:E118</formula1>
    </dataValidation>
    <dataValidation type="list" allowBlank="1" showInputMessage="1" showErrorMessage="1" sqref="D2" xr:uid="{00000000-0002-0000-0000-000001000000}">
      <formula1>E124:E130</formula1>
    </dataValidation>
    <dataValidation type="list" allowBlank="1" showInputMessage="1" showErrorMessage="1" sqref="B2" xr:uid="{00000000-0002-0000-0000-000002000000}">
      <formula1>D119:D132</formula1>
    </dataValidation>
    <dataValidation type="list" allowBlank="1" showInputMessage="1" showErrorMessage="1" sqref="B1:E1" xr:uid="{00000000-0002-0000-0000-000003000000}">
      <formula1>A119:A193</formula1>
    </dataValidation>
  </dataValidations>
  <pageMargins left="0.75" right="0.75" top="0.94" bottom="0.77" header="0.5" footer="0.5"/>
  <pageSetup scale="77" orientation="landscape" r:id="rId1"/>
  <headerFooter alignWithMargins="0">
    <oddHeader xml:space="preserve">&amp;C&amp;"Arial,Bold"&amp;12VIRGINIA DEPARTMENT FOR AGING AND REHABILITATIVE SERVICES
Monthly Payment Request&amp;"Arial,Regular"&amp;10
</oddHeader>
    <oddFooter xml:space="preserve">&amp;R&amp;6&amp;F /&amp;A
Printed &amp;D&amp;10
</oddFooter>
  </headerFooter>
  <extLst>
    <ext xmlns:x14="http://schemas.microsoft.com/office/spreadsheetml/2009/9/main" uri="{78C0D931-6437-407d-A8EE-F0AAD7539E65}">
      <x14:conditionalFormattings>
        <x14:conditionalFormatting xmlns:xm="http://schemas.microsoft.com/office/excel/2006/main">
          <x14:cfRule type="cellIs" priority="8" operator="greaterThan" id="{59062A82-0D63-49A1-A332-98C33EDF18FD}">
            <xm:f>Request!$L$15</xm:f>
            <x14:dxf>
              <fill>
                <patternFill>
                  <bgColor rgb="FFFFFF00"/>
                </patternFill>
              </fill>
            </x14:dxf>
          </x14:cfRule>
          <xm:sqref>A13</xm:sqref>
        </x14:conditionalFormatting>
        <x14:conditionalFormatting xmlns:xm="http://schemas.microsoft.com/office/excel/2006/main">
          <x14:cfRule type="expression" priority="96" id="{38E5A63B-AC4D-42C4-A053-285C72C71DF0}">
            <xm:f>Request!S16&gt;Request!S15+(Request!S15*0.1)</xm:f>
            <x14:dxf>
              <fill>
                <patternFill>
                  <bgColor rgb="FFFFFF00"/>
                </patternFill>
              </fill>
            </x14:dxf>
          </x14:cfRule>
          <xm:sqref>A16:F16</xm:sqref>
        </x14:conditionalFormatting>
        <x14:conditionalFormatting xmlns:xm="http://schemas.microsoft.com/office/excel/2006/main">
          <x14:cfRule type="expression" priority="46" stopIfTrue="1" id="{31D39CD1-9694-4E50-960C-F27195DD4B37}">
            <xm:f>Request!C16&gt;Request!C15+(Request!C15*0.1)</xm:f>
            <x14:dxf>
              <fill>
                <patternFill>
                  <bgColor rgb="FFFFFF00"/>
                </patternFill>
              </fill>
            </x14:dxf>
          </x14:cfRule>
          <xm:sqref>A7:I7</xm:sqref>
        </x14:conditionalFormatting>
        <x14:conditionalFormatting xmlns:xm="http://schemas.microsoft.com/office/excel/2006/main">
          <x14:cfRule type="cellIs" priority="7" operator="greaterThan" id="{6FAA6EC3-0E71-44F1-9553-1E5566DA4D0F}">
            <xm:f>Request!$M$15</xm:f>
            <x14:dxf>
              <fill>
                <patternFill>
                  <bgColor rgb="FFFFFF00"/>
                </patternFill>
              </fill>
            </x14:dxf>
          </x14:cfRule>
          <xm:sqref>B13</xm:sqref>
        </x14:conditionalFormatting>
        <x14:conditionalFormatting xmlns:xm="http://schemas.microsoft.com/office/excel/2006/main">
          <x14:cfRule type="cellIs" priority="45" operator="greaterThan" id="{D0E1FB9B-399B-489E-9FAE-AF5C8C43E2EE}">
            <xm:f>Request!$N$15</xm:f>
            <x14:dxf>
              <fill>
                <patternFill>
                  <bgColor rgb="FFFFFF00"/>
                </patternFill>
              </fill>
            </x14:dxf>
          </x14:cfRule>
          <xm:sqref>C13</xm:sqref>
        </x14:conditionalFormatting>
        <x14:conditionalFormatting xmlns:xm="http://schemas.microsoft.com/office/excel/2006/main">
          <x14:cfRule type="cellIs" priority="6" operator="greaterThan" id="{5D1125E3-FF1B-440F-A35D-8D08F9AD6030}">
            <xm:f>Request!$O$15</xm:f>
            <x14:dxf>
              <fill>
                <patternFill>
                  <bgColor rgb="FFFFFF00"/>
                </patternFill>
              </fill>
            </x14:dxf>
          </x14:cfRule>
          <xm:sqref>D13</xm:sqref>
        </x14:conditionalFormatting>
        <x14:conditionalFormatting xmlns:xm="http://schemas.microsoft.com/office/excel/2006/main">
          <x14:cfRule type="expression" priority="48" stopIfTrue="1" id="{F9B18288-5E35-48D1-9DFD-0DBF6514BC85}">
            <xm:f>Request!$G$5&gt;0</xm:f>
            <x14:dxf>
              <fill>
                <patternFill>
                  <bgColor rgb="FFFFFF00"/>
                </patternFill>
              </fill>
            </x14:dxf>
          </x14:cfRule>
          <xm:sqref>E10</xm:sqref>
        </x14:conditionalFormatting>
        <x14:conditionalFormatting xmlns:xm="http://schemas.microsoft.com/office/excel/2006/main">
          <x14:cfRule type="cellIs" priority="5" operator="greaterThan" id="{E7ACB8C7-EA75-4D84-9A18-B7FB86F2F657}">
            <xm:f>Request!$P$15</xm:f>
            <x14:dxf>
              <fill>
                <patternFill>
                  <bgColor rgb="FFFFFF00"/>
                </patternFill>
              </fill>
            </x14:dxf>
          </x14:cfRule>
          <xm:sqref>E13</xm:sqref>
        </x14:conditionalFormatting>
        <x14:conditionalFormatting xmlns:xm="http://schemas.microsoft.com/office/excel/2006/main">
          <x14:cfRule type="expression" priority="53" stopIfTrue="1" id="{707FC87D-65B6-42E0-A0AE-FDFD662C1DEC}">
            <xm:f>Request!M5&gt;0</xm:f>
            <x14:dxf>
              <fill>
                <patternFill>
                  <bgColor rgb="FFFFFF00"/>
                </patternFill>
              </fill>
            </x14:dxf>
          </x14:cfRule>
          <xm:sqref>F10</xm:sqref>
        </x14:conditionalFormatting>
        <x14:conditionalFormatting xmlns:xm="http://schemas.microsoft.com/office/excel/2006/main">
          <x14:cfRule type="cellIs" priority="4" operator="greaterThan" id="{BCB4582F-E13D-4E41-9F5D-C338E5ED7A40}">
            <xm:f>Request!$Q$15</xm:f>
            <x14:dxf>
              <fill>
                <patternFill>
                  <bgColor rgb="FFFFFF00"/>
                </patternFill>
              </fill>
            </x14:dxf>
          </x14:cfRule>
          <xm:sqref>F13</xm:sqref>
        </x14:conditionalFormatting>
        <x14:conditionalFormatting xmlns:xm="http://schemas.microsoft.com/office/excel/2006/main">
          <x14:cfRule type="expression" priority="61" stopIfTrue="1" id="{B04EA937-50E7-4E2B-8937-A6D98FC961F6}">
            <xm:f>Request!$R$5&gt;0</xm:f>
            <x14:dxf>
              <fill>
                <patternFill>
                  <bgColor rgb="FFFFFF00"/>
                </patternFill>
              </fill>
            </x14:dxf>
          </x14:cfRule>
          <xm:sqref>G10</xm:sqref>
        </x14:conditionalFormatting>
        <x14:conditionalFormatting xmlns:xm="http://schemas.microsoft.com/office/excel/2006/main">
          <x14:cfRule type="cellIs" priority="2" operator="greaterThan" id="{3A9350AB-2388-417C-99C5-4CAA786D4384}">
            <xm:f>Request!$R$15</xm:f>
            <x14:dxf>
              <fill>
                <patternFill>
                  <bgColor rgb="FFFFFF00"/>
                </patternFill>
              </fill>
            </x14:dxf>
          </x14:cfRule>
          <xm:sqref>G13</xm:sqref>
        </x14:conditionalFormatting>
        <x14:conditionalFormatting xmlns:xm="http://schemas.microsoft.com/office/excel/2006/main">
          <x14:cfRule type="expression" priority="34" stopIfTrue="1" id="{61B102AA-4C0D-4C93-97A3-25853CD62273}">
            <xm:f>Request!Y16&gt;Request!Y15+(Request!Y15*0.1)</xm:f>
            <x14:dxf>
              <fill>
                <patternFill>
                  <bgColor rgb="FFFFFF00"/>
                </patternFill>
              </fill>
            </x14:dxf>
          </x14:cfRule>
          <xm:sqref>G16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2"/>
  <sheetViews>
    <sheetView showZeros="0" zoomScaleNormal="100" workbookViewId="0">
      <selection activeCell="A4" sqref="A4:B5"/>
    </sheetView>
  </sheetViews>
  <sheetFormatPr defaultRowHeight="13.2" x14ac:dyDescent="0.25"/>
  <cols>
    <col min="1" max="1" width="19.44140625" customWidth="1"/>
    <col min="2" max="2" width="18.33203125" customWidth="1"/>
    <col min="3" max="8" width="14" customWidth="1"/>
  </cols>
  <sheetData>
    <row r="1" spans="1:8" ht="24.9" customHeight="1" x14ac:dyDescent="0.25">
      <c r="A1" s="1" t="s">
        <v>0</v>
      </c>
      <c r="B1" s="444">
        <f>Payment!B1</f>
        <v>0</v>
      </c>
      <c r="C1" s="491"/>
      <c r="D1" s="491"/>
    </row>
    <row r="2" spans="1:8" ht="24.9" customHeight="1" x14ac:dyDescent="0.25">
      <c r="A2" s="1" t="s">
        <v>125</v>
      </c>
      <c r="B2" s="158">
        <f>Payment!B2</f>
        <v>0</v>
      </c>
      <c r="C2" s="22" t="s">
        <v>2</v>
      </c>
      <c r="D2" s="148">
        <f>Payment!D2</f>
        <v>0</v>
      </c>
    </row>
    <row r="3" spans="1:8" ht="13.8" thickBot="1" x14ac:dyDescent="0.3">
      <c r="A3" s="1"/>
      <c r="B3" s="89"/>
      <c r="C3" s="22"/>
      <c r="D3" s="90"/>
    </row>
    <row r="4" spans="1:8" s="1" customFormat="1" ht="45" customHeight="1" x14ac:dyDescent="0.25">
      <c r="A4" s="522" t="s">
        <v>35</v>
      </c>
      <c r="B4" s="523"/>
      <c r="C4" s="131" t="s">
        <v>213</v>
      </c>
      <c r="D4" s="131" t="s">
        <v>214</v>
      </c>
      <c r="E4" s="91" t="s">
        <v>236</v>
      </c>
      <c r="F4" s="91" t="s">
        <v>215</v>
      </c>
      <c r="G4" s="132" t="s">
        <v>237</v>
      </c>
    </row>
    <row r="5" spans="1:8" s="1" customFormat="1" ht="36" customHeight="1" thickBot="1" x14ac:dyDescent="0.3">
      <c r="A5" s="524"/>
      <c r="B5" s="525"/>
      <c r="C5" s="155"/>
      <c r="D5" s="155"/>
      <c r="E5" s="155"/>
      <c r="F5" s="155"/>
      <c r="G5" s="96">
        <f>SUM(C5:F5)</f>
        <v>0</v>
      </c>
    </row>
    <row r="6" spans="1:8" s="1" customFormat="1" ht="20.399999999999999" customHeight="1" thickBot="1" x14ac:dyDescent="0.3"/>
    <row r="7" spans="1:8" s="1" customFormat="1" ht="45" customHeight="1" x14ac:dyDescent="0.25">
      <c r="A7" s="156" t="s">
        <v>82</v>
      </c>
      <c r="B7" s="157"/>
      <c r="C7" s="131" t="s">
        <v>213</v>
      </c>
      <c r="D7" s="131" t="s">
        <v>214</v>
      </c>
      <c r="E7" s="91" t="s">
        <v>236</v>
      </c>
      <c r="F7" s="91" t="s">
        <v>215</v>
      </c>
      <c r="G7" s="131" t="s">
        <v>211</v>
      </c>
      <c r="H7" s="132" t="s">
        <v>210</v>
      </c>
    </row>
    <row r="8" spans="1:8" ht="24.9" customHeight="1" x14ac:dyDescent="0.25">
      <c r="A8" s="518" t="s">
        <v>105</v>
      </c>
      <c r="B8" s="519"/>
      <c r="C8" s="10"/>
      <c r="D8" s="10"/>
      <c r="E8" s="10"/>
      <c r="F8" s="10"/>
      <c r="G8" s="62">
        <f>SUM(C8:F8)</f>
        <v>0</v>
      </c>
      <c r="H8" s="8"/>
    </row>
    <row r="9" spans="1:8" ht="24.9" customHeight="1" x14ac:dyDescent="0.25">
      <c r="A9" s="518" t="s">
        <v>106</v>
      </c>
      <c r="B9" s="519"/>
      <c r="C9" s="10"/>
      <c r="D9" s="10"/>
      <c r="E9" s="10"/>
      <c r="F9" s="10"/>
      <c r="G9" s="62">
        <f t="shared" ref="G9:G15" si="0">SUM(C9:F9)</f>
        <v>0</v>
      </c>
      <c r="H9" s="8"/>
    </row>
    <row r="10" spans="1:8" ht="24.9" customHeight="1" x14ac:dyDescent="0.25">
      <c r="A10" s="518" t="s">
        <v>107</v>
      </c>
      <c r="B10" s="519"/>
      <c r="C10" s="10"/>
      <c r="D10" s="10"/>
      <c r="E10" s="10"/>
      <c r="F10" s="10"/>
      <c r="G10" s="62">
        <f t="shared" si="0"/>
        <v>0</v>
      </c>
      <c r="H10" s="8"/>
    </row>
    <row r="11" spans="1:8" ht="24.9" customHeight="1" x14ac:dyDescent="0.25">
      <c r="A11" s="518" t="s">
        <v>108</v>
      </c>
      <c r="B11" s="519"/>
      <c r="C11" s="10"/>
      <c r="D11" s="10"/>
      <c r="E11" s="10"/>
      <c r="F11" s="10"/>
      <c r="G11" s="62">
        <f t="shared" si="0"/>
        <v>0</v>
      </c>
      <c r="H11" s="8"/>
    </row>
    <row r="12" spans="1:8" ht="24.9" customHeight="1" x14ac:dyDescent="0.25">
      <c r="A12" s="520" t="s">
        <v>149</v>
      </c>
      <c r="B12" s="521"/>
      <c r="C12" s="10"/>
      <c r="D12" s="10"/>
      <c r="E12" s="10"/>
      <c r="F12" s="10"/>
      <c r="G12" s="62">
        <f t="shared" si="0"/>
        <v>0</v>
      </c>
      <c r="H12" s="8"/>
    </row>
    <row r="13" spans="1:8" ht="24.9" customHeight="1" x14ac:dyDescent="0.25">
      <c r="A13" s="168" t="s">
        <v>209</v>
      </c>
      <c r="B13" s="169"/>
      <c r="C13" s="10"/>
      <c r="D13" s="10"/>
      <c r="E13" s="10"/>
      <c r="F13" s="10"/>
      <c r="G13" s="62">
        <f>SUM(C13:F13)</f>
        <v>0</v>
      </c>
      <c r="H13" s="8"/>
    </row>
    <row r="14" spans="1:8" ht="24.9" customHeight="1" x14ac:dyDescent="0.25">
      <c r="A14" s="168" t="s">
        <v>209</v>
      </c>
      <c r="B14" s="169"/>
      <c r="C14" s="10"/>
      <c r="D14" s="10"/>
      <c r="E14" s="10"/>
      <c r="F14" s="10"/>
      <c r="G14" s="62">
        <f t="shared" si="0"/>
        <v>0</v>
      </c>
      <c r="H14" s="8"/>
    </row>
    <row r="15" spans="1:8" ht="24.9" customHeight="1" x14ac:dyDescent="0.25">
      <c r="A15" s="168" t="s">
        <v>209</v>
      </c>
      <c r="B15" s="169"/>
      <c r="C15" s="10"/>
      <c r="D15" s="10"/>
      <c r="E15" s="10"/>
      <c r="F15" s="10"/>
      <c r="G15" s="62">
        <f t="shared" si="0"/>
        <v>0</v>
      </c>
      <c r="H15" s="8"/>
    </row>
    <row r="16" spans="1:8" ht="24.9" customHeight="1" thickBot="1" x14ac:dyDescent="0.3">
      <c r="A16" s="516" t="s">
        <v>21</v>
      </c>
      <c r="B16" s="517"/>
      <c r="C16" s="94">
        <f t="shared" ref="C16:H16" si="1">SUM(C8:C15)</f>
        <v>0</v>
      </c>
      <c r="D16" s="94">
        <f t="shared" si="1"/>
        <v>0</v>
      </c>
      <c r="E16" s="94">
        <f t="shared" si="1"/>
        <v>0</v>
      </c>
      <c r="F16" s="94">
        <f t="shared" si="1"/>
        <v>0</v>
      </c>
      <c r="G16" s="94">
        <f t="shared" si="1"/>
        <v>0</v>
      </c>
      <c r="H16" s="96">
        <f t="shared" si="1"/>
        <v>0</v>
      </c>
    </row>
    <row r="17" spans="1:8" x14ac:dyDescent="0.25">
      <c r="A17" s="1"/>
      <c r="B17" s="1"/>
    </row>
    <row r="18" spans="1:8" ht="31.5" customHeight="1" x14ac:dyDescent="0.25">
      <c r="A18" s="515" t="s">
        <v>135</v>
      </c>
      <c r="B18" s="515"/>
      <c r="C18" s="159"/>
      <c r="D18" s="159"/>
      <c r="E18" s="159"/>
      <c r="F18" s="159"/>
      <c r="G18" s="211" t="s">
        <v>212</v>
      </c>
      <c r="H18" s="109" t="str">
        <f>IF(G5=0,"0%",G16/G5)</f>
        <v>0%</v>
      </c>
    </row>
    <row r="19" spans="1:8" ht="31.5" customHeight="1" x14ac:dyDescent="0.25">
      <c r="A19" s="514" t="s">
        <v>133</v>
      </c>
      <c r="B19" s="514"/>
      <c r="C19" s="159"/>
      <c r="D19" s="159"/>
      <c r="E19" s="159"/>
      <c r="F19" s="159"/>
    </row>
    <row r="20" spans="1:8" ht="21.75" customHeight="1" x14ac:dyDescent="0.25">
      <c r="A20" s="1" t="s">
        <v>134</v>
      </c>
      <c r="C20" s="114">
        <f>C18+C19</f>
        <v>0</v>
      </c>
      <c r="D20" s="114">
        <f t="shared" ref="D20:F20" si="2">D18+D19</f>
        <v>0</v>
      </c>
      <c r="E20" s="114">
        <f t="shared" si="2"/>
        <v>0</v>
      </c>
      <c r="F20" s="114">
        <f t="shared" si="2"/>
        <v>0</v>
      </c>
    </row>
    <row r="21" spans="1:8" ht="12.75" customHeight="1" x14ac:dyDescent="0.25"/>
    <row r="22" spans="1:8" ht="12.75" customHeight="1" x14ac:dyDescent="0.25">
      <c r="A22" s="54" t="str">
        <f>Payment!A22</f>
        <v>Revised 8/22/2024</v>
      </c>
    </row>
  </sheetData>
  <sheetProtection algorithmName="SHA-512" hashValue="yGaHSBv0yD97PW38JNYH5pdZcQ0z0ffCkw9DoAB6L8yVDIOf+8QeIrdv5ixpRi7/clvYvoWsB5dErdFE1JocNA==" saltValue="cjvhNB8IlhXlytf7sN70TQ==" spinCount="100000" sheet="1" objects="1" scenarios="1"/>
  <mergeCells count="10">
    <mergeCell ref="A19:B19"/>
    <mergeCell ref="A18:B18"/>
    <mergeCell ref="B1:D1"/>
    <mergeCell ref="A16:B16"/>
    <mergeCell ref="A8:B8"/>
    <mergeCell ref="A9:B9"/>
    <mergeCell ref="A11:B11"/>
    <mergeCell ref="A12:B12"/>
    <mergeCell ref="A10:B10"/>
    <mergeCell ref="A4:B5"/>
  </mergeCells>
  <phoneticPr fontId="0" type="noConversion"/>
  <pageMargins left="0.52" right="0.52" top="0.75" bottom="0.75" header="0.5" footer="0.5"/>
  <pageSetup scale="95" orientation="landscape" r:id="rId1"/>
  <headerFooter alignWithMargins="0">
    <oddHeader xml:space="preserve">&amp;C&amp;"Arial,Bold"&amp;12Virginia Public Guardian and Conservator Program Monthly Report&amp;"Arial,Regular"&amp;10
</oddHeader>
    <oddFooter>&amp;R&amp;6&amp;F/&amp;A
Printed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26"/>
  <sheetViews>
    <sheetView showGridLines="0" showZeros="0" zoomScale="95" zoomScaleNormal="95" workbookViewId="0">
      <pane xSplit="2" ySplit="6" topLeftCell="C14" activePane="bottomRight" state="frozen"/>
      <selection activeCell="B41" sqref="B41"/>
      <selection pane="topRight" activeCell="B41" sqref="B41"/>
      <selection pane="bottomLeft" activeCell="B41" sqref="B41"/>
      <selection pane="bottomRight" activeCell="C5" sqref="C5:C6"/>
    </sheetView>
  </sheetViews>
  <sheetFormatPr defaultColWidth="9.109375" defaultRowHeight="13.2" x14ac:dyDescent="0.25"/>
  <cols>
    <col min="1" max="1" width="14.5546875" style="20" customWidth="1"/>
    <col min="2" max="2" width="12.109375" style="20" customWidth="1"/>
    <col min="3" max="7" width="13.6640625" style="20" customWidth="1"/>
    <col min="8" max="8" width="14.6640625" style="20" customWidth="1"/>
    <col min="9" max="9" width="13.6640625" style="20" customWidth="1"/>
    <col min="10" max="16384" width="9.109375" style="20"/>
  </cols>
  <sheetData>
    <row r="1" spans="1:9" ht="31.5" customHeight="1" x14ac:dyDescent="0.25">
      <c r="A1" s="1" t="s">
        <v>0</v>
      </c>
      <c r="B1" s="21">
        <f>Payment!B1</f>
        <v>0</v>
      </c>
      <c r="C1" s="220"/>
      <c r="D1" s="220"/>
      <c r="E1" s="220"/>
      <c r="F1" s="220"/>
    </row>
    <row r="2" spans="1:9" ht="31.5" customHeight="1" x14ac:dyDescent="0.25">
      <c r="A2" s="1" t="s">
        <v>1</v>
      </c>
      <c r="B2" s="21">
        <f>Payment!B2</f>
        <v>0</v>
      </c>
      <c r="C2" s="22" t="s">
        <v>2</v>
      </c>
      <c r="D2" s="23">
        <f>Payment!D2</f>
        <v>0</v>
      </c>
      <c r="F2" s="526"/>
      <c r="G2" s="527"/>
      <c r="H2" s="527"/>
      <c r="I2" s="527"/>
    </row>
    <row r="3" spans="1:9" ht="13.8" thickBot="1" x14ac:dyDescent="0.3">
      <c r="A3" s="527"/>
      <c r="B3" s="527"/>
      <c r="C3" s="527"/>
      <c r="D3" s="527"/>
      <c r="E3" s="527"/>
    </row>
    <row r="4" spans="1:9" ht="17.25" customHeight="1" thickBot="1" x14ac:dyDescent="0.3">
      <c r="A4" s="536"/>
      <c r="B4" s="537"/>
      <c r="C4" s="528" t="s">
        <v>17</v>
      </c>
      <c r="D4" s="529"/>
      <c r="E4" s="529"/>
      <c r="F4" s="529"/>
      <c r="G4" s="529"/>
      <c r="H4" s="529"/>
      <c r="I4" s="530"/>
    </row>
    <row r="5" spans="1:9" ht="25.5" customHeight="1" x14ac:dyDescent="0.25">
      <c r="A5" s="538"/>
      <c r="B5" s="539"/>
      <c r="C5" s="531" t="s">
        <v>146</v>
      </c>
      <c r="D5" s="531" t="s">
        <v>18</v>
      </c>
      <c r="E5" s="531" t="s">
        <v>19</v>
      </c>
      <c r="F5" s="25" t="s">
        <v>20</v>
      </c>
      <c r="G5" s="25" t="s">
        <v>20</v>
      </c>
      <c r="H5" s="531" t="s">
        <v>77</v>
      </c>
      <c r="I5" s="531" t="s">
        <v>21</v>
      </c>
    </row>
    <row r="6" spans="1:9" s="26" customFormat="1" ht="18" customHeight="1" thickBot="1" x14ac:dyDescent="0.3">
      <c r="A6" s="540"/>
      <c r="B6" s="541"/>
      <c r="C6" s="532"/>
      <c r="D6" s="532"/>
      <c r="E6" s="532"/>
      <c r="F6" s="50"/>
      <c r="G6" s="51"/>
      <c r="H6" s="532"/>
      <c r="I6" s="532"/>
    </row>
    <row r="7" spans="1:9" s="26" customFormat="1" ht="27" customHeight="1" x14ac:dyDescent="0.25">
      <c r="A7" s="542" t="s">
        <v>22</v>
      </c>
      <c r="B7" s="543"/>
      <c r="C7" s="27"/>
      <c r="D7" s="28"/>
      <c r="E7" s="28"/>
      <c r="F7" s="29"/>
      <c r="G7" s="30"/>
      <c r="H7" s="52"/>
      <c r="I7" s="31"/>
    </row>
    <row r="8" spans="1:9" ht="21" customHeight="1" x14ac:dyDescent="0.25">
      <c r="A8" s="520" t="s">
        <v>23</v>
      </c>
      <c r="B8" s="533"/>
      <c r="C8" s="32">
        <v>0</v>
      </c>
      <c r="D8" s="33"/>
      <c r="E8" s="33"/>
      <c r="F8" s="33"/>
      <c r="G8" s="33"/>
      <c r="H8" s="33"/>
      <c r="I8" s="34">
        <f>SUM(C8:H8)</f>
        <v>0</v>
      </c>
    </row>
    <row r="9" spans="1:9" ht="21" customHeight="1" x14ac:dyDescent="0.25">
      <c r="A9" s="520" t="s">
        <v>24</v>
      </c>
      <c r="B9" s="533"/>
      <c r="C9" s="35"/>
      <c r="D9" s="36"/>
      <c r="E9" s="36"/>
      <c r="F9" s="36"/>
      <c r="G9" s="36"/>
      <c r="H9" s="36"/>
      <c r="I9" s="37">
        <f>SUM(C9:H9)</f>
        <v>0</v>
      </c>
    </row>
    <row r="10" spans="1:9" ht="21" customHeight="1" thickBot="1" x14ac:dyDescent="0.3">
      <c r="A10" s="534" t="s">
        <v>25</v>
      </c>
      <c r="B10" s="535"/>
      <c r="C10" s="32"/>
      <c r="D10" s="33"/>
      <c r="E10" s="33"/>
      <c r="F10" s="33"/>
      <c r="G10" s="33"/>
      <c r="H10" s="33"/>
      <c r="I10" s="34">
        <f>SUM(C10:H10)</f>
        <v>0</v>
      </c>
    </row>
    <row r="11" spans="1:9" ht="21" customHeight="1" thickBot="1" x14ac:dyDescent="0.3">
      <c r="A11" s="544" t="s">
        <v>26</v>
      </c>
      <c r="B11" s="545"/>
      <c r="C11" s="38">
        <f t="shared" ref="C11:I11" si="0">SUM(C8:C10)</f>
        <v>0</v>
      </c>
      <c r="D11" s="38">
        <f t="shared" si="0"/>
        <v>0</v>
      </c>
      <c r="E11" s="38">
        <f t="shared" si="0"/>
        <v>0</v>
      </c>
      <c r="F11" s="38">
        <f t="shared" si="0"/>
        <v>0</v>
      </c>
      <c r="G11" s="38">
        <f t="shared" si="0"/>
        <v>0</v>
      </c>
      <c r="H11" s="38">
        <f t="shared" si="0"/>
        <v>0</v>
      </c>
      <c r="I11" s="39">
        <f t="shared" si="0"/>
        <v>0</v>
      </c>
    </row>
    <row r="12" spans="1:9" ht="24" customHeight="1" x14ac:dyDescent="0.25">
      <c r="A12" s="546" t="s">
        <v>27</v>
      </c>
      <c r="B12" s="547"/>
      <c r="C12" s="40"/>
      <c r="D12" s="41"/>
      <c r="E12" s="42"/>
      <c r="F12" s="42"/>
      <c r="G12" s="42"/>
      <c r="H12" s="43"/>
      <c r="I12" s="53"/>
    </row>
    <row r="13" spans="1:9" ht="21" customHeight="1" x14ac:dyDescent="0.25">
      <c r="A13" s="520" t="s">
        <v>28</v>
      </c>
      <c r="B13" s="533"/>
      <c r="C13" s="35"/>
      <c r="D13" s="36"/>
      <c r="E13" s="36"/>
      <c r="F13" s="36"/>
      <c r="G13" s="36"/>
      <c r="H13" s="36"/>
      <c r="I13" s="34">
        <f>SUM(C13:H13)</f>
        <v>0</v>
      </c>
    </row>
    <row r="14" spans="1:9" ht="21" customHeight="1" x14ac:dyDescent="0.25">
      <c r="A14" s="520" t="s">
        <v>29</v>
      </c>
      <c r="B14" s="533"/>
      <c r="C14" s="35"/>
      <c r="D14" s="36"/>
      <c r="E14" s="36"/>
      <c r="F14" s="36"/>
      <c r="G14" s="36"/>
      <c r="H14" s="36"/>
      <c r="I14" s="37">
        <f>SUM(C14:H14)</f>
        <v>0</v>
      </c>
    </row>
    <row r="15" spans="1:9" ht="21" customHeight="1" x14ac:dyDescent="0.25">
      <c r="A15" s="520" t="s">
        <v>30</v>
      </c>
      <c r="B15" s="533"/>
      <c r="C15" s="35"/>
      <c r="D15" s="36"/>
      <c r="E15" s="36"/>
      <c r="F15" s="36"/>
      <c r="G15" s="36"/>
      <c r="H15" s="36"/>
      <c r="I15" s="37">
        <f>SUM(C15:H15)</f>
        <v>0</v>
      </c>
    </row>
    <row r="16" spans="1:9" ht="21" customHeight="1" thickBot="1" x14ac:dyDescent="0.3">
      <c r="A16" s="534" t="s">
        <v>31</v>
      </c>
      <c r="B16" s="535"/>
      <c r="C16" s="32"/>
      <c r="D16" s="33"/>
      <c r="E16" s="33"/>
      <c r="F16" s="33"/>
      <c r="G16" s="33"/>
      <c r="H16" s="33"/>
      <c r="I16" s="34">
        <f>SUM(C16:H16)</f>
        <v>0</v>
      </c>
    </row>
    <row r="17" spans="1:9" ht="26.25" customHeight="1" thickBot="1" x14ac:dyDescent="0.3">
      <c r="A17" s="544" t="s">
        <v>32</v>
      </c>
      <c r="B17" s="545"/>
      <c r="C17" s="38">
        <f t="shared" ref="C17:H17" si="1">SUM(C13:C16)</f>
        <v>0</v>
      </c>
      <c r="D17" s="38">
        <f t="shared" si="1"/>
        <v>0</v>
      </c>
      <c r="E17" s="38">
        <f t="shared" si="1"/>
        <v>0</v>
      </c>
      <c r="F17" s="38">
        <f t="shared" si="1"/>
        <v>0</v>
      </c>
      <c r="G17" s="38">
        <f t="shared" si="1"/>
        <v>0</v>
      </c>
      <c r="H17" s="38">
        <f t="shared" si="1"/>
        <v>0</v>
      </c>
      <c r="I17" s="39">
        <f>SUM(I13:I16)</f>
        <v>0</v>
      </c>
    </row>
    <row r="18" spans="1:9" ht="26.25" customHeight="1" thickBot="1" x14ac:dyDescent="0.3">
      <c r="A18" s="520" t="s">
        <v>219</v>
      </c>
      <c r="B18" s="533"/>
      <c r="C18" s="161"/>
      <c r="D18" s="161"/>
      <c r="E18" s="161"/>
      <c r="F18" s="161"/>
      <c r="G18" s="161"/>
      <c r="H18" s="161"/>
      <c r="I18" s="45">
        <f>SUM(C18:H18)</f>
        <v>0</v>
      </c>
    </row>
    <row r="19" spans="1:9" ht="25.5" customHeight="1" thickBot="1" x14ac:dyDescent="0.3">
      <c r="A19" s="544" t="s">
        <v>21</v>
      </c>
      <c r="B19" s="545"/>
      <c r="C19" s="44">
        <f t="shared" ref="C19:I19" si="2">+C11+C17+C18</f>
        <v>0</v>
      </c>
      <c r="D19" s="44">
        <f t="shared" si="2"/>
        <v>0</v>
      </c>
      <c r="E19" s="44">
        <f t="shared" si="2"/>
        <v>0</v>
      </c>
      <c r="F19" s="44">
        <f t="shared" si="2"/>
        <v>0</v>
      </c>
      <c r="G19" s="44">
        <f t="shared" si="2"/>
        <v>0</v>
      </c>
      <c r="H19" s="44">
        <f t="shared" si="2"/>
        <v>0</v>
      </c>
      <c r="I19" s="45">
        <f t="shared" si="2"/>
        <v>0</v>
      </c>
    </row>
    <row r="20" spans="1:9" ht="15" customHeight="1" x14ac:dyDescent="0.25">
      <c r="A20" s="24"/>
      <c r="B20" s="24"/>
      <c r="C20" s="24"/>
      <c r="D20" s="24"/>
      <c r="F20" s="46"/>
      <c r="G20" s="46"/>
      <c r="H20" s="46"/>
    </row>
    <row r="21" spans="1:9" ht="21" customHeight="1" x14ac:dyDescent="0.25">
      <c r="A21" s="549" t="s">
        <v>33</v>
      </c>
      <c r="B21" s="549"/>
      <c r="C21" s="549"/>
      <c r="D21" s="1" t="s">
        <v>34</v>
      </c>
      <c r="E21" s="1"/>
      <c r="H21" s="430" t="s">
        <v>78</v>
      </c>
      <c r="I21" s="47"/>
    </row>
    <row r="22" spans="1:9" ht="20.399999999999999" customHeight="1" x14ac:dyDescent="0.25">
      <c r="A22" s="548" t="s">
        <v>216</v>
      </c>
      <c r="B22" s="548"/>
      <c r="C22" s="548"/>
      <c r="D22" s="162" t="str">
        <f>IF(I19-I24=0," ",(C19-I24)/(I19-I24))</f>
        <v xml:space="preserve"> </v>
      </c>
      <c r="E22" s="427"/>
      <c r="H22" s="430" t="s">
        <v>414</v>
      </c>
      <c r="I22" s="47"/>
    </row>
    <row r="23" spans="1:9" ht="21" customHeight="1" x14ac:dyDescent="0.25">
      <c r="A23" s="548" t="s">
        <v>217</v>
      </c>
      <c r="B23" s="548"/>
      <c r="C23" s="548"/>
      <c r="D23" s="163" t="str">
        <f>IF(I19-I24=0," ",(D19+E19+F19+G19+H19)/(I19-I24))</f>
        <v xml:space="preserve"> </v>
      </c>
      <c r="E23" s="427"/>
      <c r="I23" s="429"/>
    </row>
    <row r="24" spans="1:9" ht="19.8" customHeight="1" x14ac:dyDescent="0.25">
      <c r="A24" s="20" t="s">
        <v>218</v>
      </c>
      <c r="B24" s="151"/>
      <c r="C24" s="151"/>
      <c r="D24" s="163" t="str">
        <f>IF(I19-I24=0," ",(I18)/(I19-I24))</f>
        <v xml:space="preserve"> </v>
      </c>
      <c r="E24" s="427"/>
      <c r="G24" s="428"/>
      <c r="H24" s="430" t="s">
        <v>415</v>
      </c>
      <c r="I24" s="47"/>
    </row>
    <row r="25" spans="1:9" ht="20.399999999999999" customHeight="1" x14ac:dyDescent="0.25">
      <c r="A25" s="54" t="str">
        <f>Payment!A22</f>
        <v>Revised 8/22/2024</v>
      </c>
      <c r="G25" s="428"/>
      <c r="H25" s="430" t="s">
        <v>413</v>
      </c>
      <c r="I25" s="431">
        <f>I22+I24</f>
        <v>0</v>
      </c>
    </row>
    <row r="26" spans="1:9" ht="22.2" customHeight="1" x14ac:dyDescent="0.25">
      <c r="H26" s="430" t="s">
        <v>36</v>
      </c>
      <c r="I26" s="110" t="str">
        <f>IF(I22=0,"0%",C19/I25)</f>
        <v>0%</v>
      </c>
    </row>
  </sheetData>
  <sheetProtection algorithmName="SHA-512" hashValue="m3oNWv01hVkuEh/xl9KqSfcoLUbWLn/kNcn6yDjqHNzg0Ds8bPt2rTKTSAoWIAGKZbAtn8tQnMvr/UX9SW29HQ==" saltValue="311u9R/UHmvd0Q8SvWsGgQ==" spinCount="100000" sheet="1" objects="1" scenarios="1"/>
  <mergeCells count="25">
    <mergeCell ref="A17:B17"/>
    <mergeCell ref="A19:B19"/>
    <mergeCell ref="A22:C22"/>
    <mergeCell ref="A23:C23"/>
    <mergeCell ref="A21:C21"/>
    <mergeCell ref="A18:B18"/>
    <mergeCell ref="A11:B11"/>
    <mergeCell ref="A16:B16"/>
    <mergeCell ref="A12:B12"/>
    <mergeCell ref="A13:B13"/>
    <mergeCell ref="A14:B14"/>
    <mergeCell ref="A15:B15"/>
    <mergeCell ref="A9:B9"/>
    <mergeCell ref="H5:H6"/>
    <mergeCell ref="I5:I6"/>
    <mergeCell ref="A8:B8"/>
    <mergeCell ref="A10:B10"/>
    <mergeCell ref="A4:B6"/>
    <mergeCell ref="A7:B7"/>
    <mergeCell ref="F2:I2"/>
    <mergeCell ref="A3:E3"/>
    <mergeCell ref="C4:I4"/>
    <mergeCell ref="C5:C6"/>
    <mergeCell ref="D5:D6"/>
    <mergeCell ref="E5:E6"/>
  </mergeCells>
  <phoneticPr fontId="0" type="noConversion"/>
  <pageMargins left="1.07" right="0.75" top="1" bottom="1" header="0.5" footer="0.5"/>
  <pageSetup scale="85" orientation="landscape" r:id="rId1"/>
  <headerFooter alignWithMargins="0">
    <oddHeader>&amp;C&amp;"Arial,Bold"&amp;12Respite Care Initiative Program Monthly Financial Report</oddHeader>
    <oddFooter xml:space="preserve">&amp;R&amp;6&amp;F /&amp;A
Printed &amp;D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45"/>
  <sheetViews>
    <sheetView showGridLines="0" showZeros="0" zoomScale="90" zoomScaleNormal="75" zoomScaleSheetLayoutView="100" workbookViewId="0">
      <pane ySplit="2" topLeftCell="A3" activePane="bottomLeft" state="frozen"/>
      <selection activeCell="B41" sqref="B41"/>
      <selection pane="bottomLeft" activeCell="A3" sqref="A3:G3"/>
    </sheetView>
  </sheetViews>
  <sheetFormatPr defaultRowHeight="13.2" x14ac:dyDescent="0.25"/>
  <cols>
    <col min="1" max="1" width="12" customWidth="1"/>
    <col min="5" max="5" width="25.88671875" customWidth="1"/>
    <col min="6" max="6" width="16" customWidth="1"/>
    <col min="7" max="7" width="13.33203125" customWidth="1"/>
    <col min="8" max="9" width="12.6640625" customWidth="1"/>
  </cols>
  <sheetData>
    <row r="1" spans="1:10" s="1" customFormat="1" ht="13.8" thickBot="1" x14ac:dyDescent="0.3">
      <c r="A1" s="1" t="s">
        <v>0</v>
      </c>
      <c r="B1" s="550">
        <f>Payment!B1</f>
        <v>0</v>
      </c>
      <c r="C1" s="551"/>
      <c r="D1" s="551"/>
      <c r="E1" s="551"/>
      <c r="F1" s="1" t="s">
        <v>1</v>
      </c>
      <c r="G1" s="2">
        <f>Payment!B2</f>
        <v>0</v>
      </c>
      <c r="H1" s="1" t="s">
        <v>126</v>
      </c>
      <c r="I1" s="3">
        <f>Payment!D2</f>
        <v>0</v>
      </c>
    </row>
    <row r="2" spans="1:10" s="4" customFormat="1" ht="24" customHeight="1" thickBot="1" x14ac:dyDescent="0.35">
      <c r="A2" s="554" t="s">
        <v>3</v>
      </c>
      <c r="B2" s="555"/>
      <c r="C2" s="555"/>
      <c r="D2" s="555"/>
      <c r="E2" s="555"/>
      <c r="F2" s="555"/>
      <c r="G2" s="556"/>
      <c r="H2" s="176" t="s">
        <v>4</v>
      </c>
      <c r="I2" s="177" t="s">
        <v>5</v>
      </c>
    </row>
    <row r="3" spans="1:10" s="4" customFormat="1" ht="18" customHeight="1" x14ac:dyDescent="0.3">
      <c r="A3" s="557" t="s">
        <v>6</v>
      </c>
      <c r="B3" s="558"/>
      <c r="C3" s="558"/>
      <c r="D3" s="558"/>
      <c r="E3" s="558"/>
      <c r="F3" s="558"/>
      <c r="G3" s="558"/>
      <c r="H3" s="5"/>
      <c r="I3" s="6"/>
    </row>
    <row r="4" spans="1:10" s="4" customFormat="1" ht="17.399999999999999" x14ac:dyDescent="0.3">
      <c r="A4" s="559" t="s">
        <v>7</v>
      </c>
      <c r="B4" s="553"/>
      <c r="C4" s="553"/>
      <c r="D4" s="553"/>
      <c r="E4" s="553"/>
      <c r="F4" s="553"/>
      <c r="G4" s="553"/>
      <c r="H4" s="7"/>
      <c r="I4" s="8"/>
    </row>
    <row r="5" spans="1:10" s="4" customFormat="1" ht="17.399999999999999" x14ac:dyDescent="0.3">
      <c r="A5" s="560" t="s">
        <v>147</v>
      </c>
      <c r="B5" s="561"/>
      <c r="C5" s="561"/>
      <c r="D5" s="561"/>
      <c r="E5" s="561"/>
      <c r="F5" s="561"/>
      <c r="G5" s="552"/>
      <c r="H5" s="7"/>
      <c r="I5" s="9"/>
    </row>
    <row r="6" spans="1:10" s="11" customFormat="1" ht="18" customHeight="1" x14ac:dyDescent="0.3">
      <c r="A6" s="562"/>
      <c r="B6" s="564" t="s">
        <v>8</v>
      </c>
      <c r="C6" s="564"/>
      <c r="D6" s="564"/>
      <c r="E6" s="564"/>
      <c r="F6" s="564"/>
      <c r="G6" s="564"/>
      <c r="H6" s="10"/>
      <c r="I6" s="8"/>
    </row>
    <row r="7" spans="1:10" s="12" customFormat="1" ht="18" customHeight="1" x14ac:dyDescent="0.3">
      <c r="A7" s="562"/>
      <c r="B7" s="552" t="s">
        <v>139</v>
      </c>
      <c r="C7" s="553"/>
      <c r="D7" s="553"/>
      <c r="E7" s="553"/>
      <c r="F7" s="553"/>
      <c r="G7" s="553"/>
      <c r="H7" s="10"/>
      <c r="I7" s="8"/>
    </row>
    <row r="8" spans="1:10" s="12" customFormat="1" ht="18" customHeight="1" x14ac:dyDescent="0.3">
      <c r="A8" s="562"/>
      <c r="B8" s="552" t="s">
        <v>140</v>
      </c>
      <c r="C8" s="553"/>
      <c r="D8" s="553"/>
      <c r="E8" s="553"/>
      <c r="F8" s="553"/>
      <c r="G8" s="553"/>
      <c r="H8" s="10"/>
      <c r="I8" s="8"/>
    </row>
    <row r="9" spans="1:10" s="12" customFormat="1" ht="18" customHeight="1" x14ac:dyDescent="0.3">
      <c r="A9" s="562"/>
      <c r="B9" s="552" t="s">
        <v>141</v>
      </c>
      <c r="C9" s="553"/>
      <c r="D9" s="553"/>
      <c r="E9" s="553"/>
      <c r="F9" s="553"/>
      <c r="G9" s="553"/>
      <c r="H9" s="10"/>
      <c r="I9" s="8"/>
    </row>
    <row r="10" spans="1:10" s="12" customFormat="1" ht="18" customHeight="1" x14ac:dyDescent="0.3">
      <c r="A10" s="562"/>
      <c r="B10" s="552" t="s">
        <v>142</v>
      </c>
      <c r="C10" s="553"/>
      <c r="D10" s="553"/>
      <c r="E10" s="553"/>
      <c r="F10" s="553"/>
      <c r="G10" s="553"/>
      <c r="H10" s="10"/>
      <c r="I10" s="8"/>
    </row>
    <row r="11" spans="1:10" s="12" customFormat="1" ht="18" customHeight="1" x14ac:dyDescent="0.3">
      <c r="A11" s="562"/>
      <c r="B11" s="552" t="s">
        <v>143</v>
      </c>
      <c r="C11" s="553"/>
      <c r="D11" s="553"/>
      <c r="E11" s="553"/>
      <c r="F11" s="553"/>
      <c r="G11" s="553"/>
      <c r="H11" s="10"/>
      <c r="I11" s="8"/>
    </row>
    <row r="12" spans="1:10" s="12" customFormat="1" ht="18" customHeight="1" x14ac:dyDescent="0.3">
      <c r="A12" s="562"/>
      <c r="B12" s="552" t="s">
        <v>144</v>
      </c>
      <c r="C12" s="553"/>
      <c r="D12" s="553"/>
      <c r="E12" s="553"/>
      <c r="F12" s="553"/>
      <c r="G12" s="553"/>
      <c r="H12" s="10"/>
      <c r="I12" s="8"/>
    </row>
    <row r="13" spans="1:10" s="12" customFormat="1" ht="24" customHeight="1" x14ac:dyDescent="0.25">
      <c r="A13" s="562"/>
      <c r="B13" s="565" t="s">
        <v>79</v>
      </c>
      <c r="C13" s="566"/>
      <c r="D13" s="567"/>
      <c r="E13" s="567"/>
      <c r="F13" s="567"/>
      <c r="G13" s="567"/>
      <c r="H13" s="567"/>
      <c r="I13" s="568"/>
    </row>
    <row r="14" spans="1:10" s="12" customFormat="1" ht="24" customHeight="1" x14ac:dyDescent="0.3">
      <c r="A14" s="562"/>
      <c r="B14" s="174"/>
      <c r="C14" s="175"/>
      <c r="D14" s="569"/>
      <c r="E14" s="569"/>
      <c r="F14" s="569"/>
      <c r="G14" s="569"/>
      <c r="H14" s="569"/>
      <c r="I14" s="570"/>
      <c r="J14" s="4"/>
    </row>
    <row r="15" spans="1:10" s="12" customFormat="1" ht="24" customHeight="1" x14ac:dyDescent="0.25">
      <c r="A15" s="562"/>
      <c r="B15" s="571" t="s">
        <v>145</v>
      </c>
      <c r="C15" s="572"/>
      <c r="D15" s="567"/>
      <c r="E15" s="567"/>
      <c r="F15" s="567"/>
      <c r="G15" s="567"/>
      <c r="H15" s="567"/>
      <c r="I15" s="568"/>
    </row>
    <row r="16" spans="1:10" s="12" customFormat="1" ht="24" customHeight="1" x14ac:dyDescent="0.25">
      <c r="A16" s="563"/>
      <c r="B16" s="573"/>
      <c r="C16" s="574"/>
      <c r="D16" s="569"/>
      <c r="E16" s="569"/>
      <c r="F16" s="569"/>
      <c r="G16" s="569"/>
      <c r="H16" s="569"/>
      <c r="I16" s="570"/>
    </row>
    <row r="17" spans="1:18" s="15" customFormat="1" ht="18" customHeight="1" x14ac:dyDescent="0.3">
      <c r="A17" s="575" t="s">
        <v>9</v>
      </c>
      <c r="B17" s="491"/>
      <c r="C17" s="491"/>
      <c r="D17" s="491"/>
      <c r="E17" s="491"/>
      <c r="F17" s="491"/>
      <c r="G17" s="491"/>
      <c r="H17" s="13"/>
      <c r="I17" s="14"/>
      <c r="J17" s="1"/>
      <c r="K17" s="1"/>
      <c r="L17" s="1"/>
      <c r="M17" s="1"/>
      <c r="N17" s="1"/>
      <c r="O17" s="1"/>
      <c r="P17" s="1"/>
      <c r="Q17" s="1"/>
      <c r="R17" s="1"/>
    </row>
    <row r="18" spans="1:18" s="12" customFormat="1" ht="18" customHeight="1" x14ac:dyDescent="0.3">
      <c r="A18" s="559" t="s">
        <v>10</v>
      </c>
      <c r="B18" s="553"/>
      <c r="C18" s="553"/>
      <c r="D18" s="553"/>
      <c r="E18" s="553"/>
      <c r="F18" s="553"/>
      <c r="G18" s="553"/>
      <c r="H18" s="10"/>
      <c r="I18" s="16"/>
    </row>
    <row r="19" spans="1:18" s="12" customFormat="1" ht="18" customHeight="1" x14ac:dyDescent="0.3">
      <c r="A19" s="576" t="s">
        <v>11</v>
      </c>
      <c r="B19" s="577"/>
      <c r="C19" s="577"/>
      <c r="D19" s="577"/>
      <c r="E19" s="577"/>
      <c r="F19" s="577"/>
      <c r="G19" s="578"/>
      <c r="H19" s="17"/>
      <c r="I19" s="18">
        <f>'Respite Care Initiative'!I19</f>
        <v>0</v>
      </c>
    </row>
    <row r="20" spans="1:18" s="12" customFormat="1" ht="18" customHeight="1" x14ac:dyDescent="0.3">
      <c r="A20" s="559" t="s">
        <v>12</v>
      </c>
      <c r="B20" s="553"/>
      <c r="C20" s="553"/>
      <c r="D20" s="553"/>
      <c r="E20" s="553"/>
      <c r="F20" s="553"/>
      <c r="G20" s="553"/>
      <c r="H20" s="17"/>
      <c r="I20" s="8"/>
    </row>
    <row r="21" spans="1:18" s="12" customFormat="1" ht="18" customHeight="1" x14ac:dyDescent="0.3">
      <c r="A21" s="559" t="s">
        <v>13</v>
      </c>
      <c r="B21" s="553"/>
      <c r="C21" s="553"/>
      <c r="D21" s="553"/>
      <c r="E21" s="553"/>
      <c r="F21" s="553"/>
      <c r="G21" s="553"/>
      <c r="H21" s="55" t="str">
        <f>IF(H18=0," ",I19/H18)</f>
        <v xml:space="preserve"> </v>
      </c>
      <c r="I21" s="16"/>
    </row>
    <row r="22" spans="1:18" s="12" customFormat="1" ht="18" customHeight="1" x14ac:dyDescent="0.3">
      <c r="A22" s="559" t="s">
        <v>14</v>
      </c>
      <c r="B22" s="553"/>
      <c r="C22" s="553"/>
      <c r="D22" s="553"/>
      <c r="E22" s="553"/>
      <c r="F22" s="553"/>
      <c r="G22" s="553"/>
      <c r="H22" s="17"/>
      <c r="I22" s="8"/>
    </row>
    <row r="23" spans="1:18" s="12" customFormat="1" ht="18" customHeight="1" x14ac:dyDescent="0.3">
      <c r="A23" s="559" t="s">
        <v>15</v>
      </c>
      <c r="B23" s="553"/>
      <c r="C23" s="553"/>
      <c r="D23" s="553"/>
      <c r="E23" s="553"/>
      <c r="F23" s="553"/>
      <c r="G23" s="553"/>
      <c r="H23" s="17"/>
      <c r="I23" s="8"/>
    </row>
    <row r="24" spans="1:18" s="12" customFormat="1" ht="18" customHeight="1" x14ac:dyDescent="0.3">
      <c r="A24" s="559" t="s">
        <v>16</v>
      </c>
      <c r="B24" s="553"/>
      <c r="C24" s="553"/>
      <c r="D24" s="553"/>
      <c r="E24" s="553"/>
      <c r="F24" s="553"/>
      <c r="G24" s="553"/>
      <c r="H24" s="17"/>
      <c r="I24" s="8"/>
    </row>
    <row r="26" spans="1:18" x14ac:dyDescent="0.25">
      <c r="A26" s="54" t="str">
        <f>Payment!A22</f>
        <v>Revised 8/22/2024</v>
      </c>
    </row>
    <row r="27" spans="1:18" x14ac:dyDescent="0.25">
      <c r="H27" s="579"/>
      <c r="I27" s="579"/>
    </row>
    <row r="28" spans="1:18" x14ac:dyDescent="0.25">
      <c r="H28" s="579"/>
      <c r="I28" s="579"/>
    </row>
    <row r="29" spans="1:18" x14ac:dyDescent="0.25">
      <c r="H29" s="579"/>
      <c r="I29" s="579"/>
    </row>
    <row r="37" spans="8:9" ht="15.6" x14ac:dyDescent="0.3">
      <c r="H37" s="19"/>
      <c r="I37" s="19"/>
    </row>
    <row r="38" spans="8:9" ht="15.6" x14ac:dyDescent="0.3">
      <c r="H38" s="19"/>
      <c r="I38" s="19"/>
    </row>
    <row r="39" spans="8:9" ht="15.6" x14ac:dyDescent="0.3">
      <c r="H39" s="19"/>
      <c r="I39" s="19"/>
    </row>
    <row r="40" spans="8:9" ht="15.6" x14ac:dyDescent="0.3">
      <c r="H40" s="19"/>
      <c r="I40" s="19"/>
    </row>
    <row r="41" spans="8:9" x14ac:dyDescent="0.25">
      <c r="H41" s="579"/>
      <c r="I41" s="579"/>
    </row>
    <row r="42" spans="8:9" x14ac:dyDescent="0.25">
      <c r="H42" s="579"/>
      <c r="I42" s="579"/>
    </row>
    <row r="44" spans="8:9" x14ac:dyDescent="0.25">
      <c r="H44" s="579"/>
      <c r="I44" s="579"/>
    </row>
    <row r="45" spans="8:9" x14ac:dyDescent="0.25">
      <c r="H45" s="579"/>
      <c r="I45" s="579"/>
    </row>
  </sheetData>
  <sheetProtection password="D367" sheet="1" objects="1" scenarios="1"/>
  <mergeCells count="31">
    <mergeCell ref="H44:H45"/>
    <mergeCell ref="I44:I45"/>
    <mergeCell ref="A24:G24"/>
    <mergeCell ref="H27:H29"/>
    <mergeCell ref="I27:I29"/>
    <mergeCell ref="H41:H42"/>
    <mergeCell ref="I41:I42"/>
    <mergeCell ref="A20:G20"/>
    <mergeCell ref="A21:G21"/>
    <mergeCell ref="A22:G22"/>
    <mergeCell ref="A23:G23"/>
    <mergeCell ref="A17:G17"/>
    <mergeCell ref="A18:G18"/>
    <mergeCell ref="A19:G19"/>
    <mergeCell ref="B12:G12"/>
    <mergeCell ref="A5:G5"/>
    <mergeCell ref="A6:A16"/>
    <mergeCell ref="B6:G6"/>
    <mergeCell ref="B7:G7"/>
    <mergeCell ref="B8:G8"/>
    <mergeCell ref="B9:G9"/>
    <mergeCell ref="B10:G10"/>
    <mergeCell ref="B13:C13"/>
    <mergeCell ref="D13:I14"/>
    <mergeCell ref="B15:C16"/>
    <mergeCell ref="D15:I16"/>
    <mergeCell ref="B1:E1"/>
    <mergeCell ref="B11:G11"/>
    <mergeCell ref="A2:G2"/>
    <mergeCell ref="A3:G3"/>
    <mergeCell ref="A4:G4"/>
  </mergeCells>
  <phoneticPr fontId="0" type="noConversion"/>
  <pageMargins left="0.75" right="0.75" top="1" bottom="1" header="0.5" footer="0.5"/>
  <pageSetup scale="93" orientation="landscape" r:id="rId1"/>
  <headerFooter alignWithMargins="0">
    <oddHeader>&amp;C&amp;"Arial,Bold"Respite Care Initiative Program Statistical Report</oddHeader>
    <oddFooter>&amp;R&amp;6&amp;F &amp;A
Printed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6"/>
  <sheetViews>
    <sheetView showZeros="0" zoomScaleNormal="100" workbookViewId="0">
      <selection activeCell="A6" sqref="A6:B6"/>
    </sheetView>
  </sheetViews>
  <sheetFormatPr defaultRowHeight="13.2" x14ac:dyDescent="0.25"/>
  <cols>
    <col min="1" max="1" width="20.109375" customWidth="1"/>
    <col min="2" max="2" width="19.33203125" customWidth="1"/>
    <col min="3" max="6" width="20.6640625" customWidth="1"/>
  </cols>
  <sheetData>
    <row r="1" spans="1:6" ht="24.9" customHeight="1" x14ac:dyDescent="0.25">
      <c r="A1" s="1" t="s">
        <v>0</v>
      </c>
      <c r="B1" s="444">
        <f>Payment!B1</f>
        <v>0</v>
      </c>
      <c r="C1" s="491"/>
      <c r="D1" s="491"/>
      <c r="E1" s="491"/>
    </row>
    <row r="2" spans="1:6" ht="24.9" customHeight="1" x14ac:dyDescent="0.25">
      <c r="A2" s="1" t="s">
        <v>125</v>
      </c>
      <c r="B2" s="146">
        <f>Payment!B2</f>
        <v>0</v>
      </c>
      <c r="C2" s="22" t="s">
        <v>2</v>
      </c>
      <c r="D2" s="167"/>
      <c r="E2" s="90">
        <f>Payment!D2</f>
        <v>0</v>
      </c>
    </row>
    <row r="3" spans="1:6" ht="12.75" customHeight="1" thickBot="1" x14ac:dyDescent="0.3">
      <c r="A3" s="1"/>
      <c r="B3" s="2"/>
      <c r="C3" s="22"/>
      <c r="D3" s="22"/>
      <c r="E3" s="90"/>
    </row>
    <row r="4" spans="1:6" s="1" customFormat="1" x14ac:dyDescent="0.25">
      <c r="A4" s="499" t="s">
        <v>82</v>
      </c>
      <c r="B4" s="500"/>
      <c r="C4" s="580" t="s">
        <v>35</v>
      </c>
      <c r="D4" s="580" t="s">
        <v>80</v>
      </c>
      <c r="E4" s="580" t="s">
        <v>171</v>
      </c>
      <c r="F4" s="580" t="s">
        <v>165</v>
      </c>
    </row>
    <row r="5" spans="1:6" s="1" customFormat="1" ht="21" customHeight="1" x14ac:dyDescent="0.25">
      <c r="A5" s="501"/>
      <c r="B5" s="502"/>
      <c r="C5" s="581"/>
      <c r="D5" s="581"/>
      <c r="E5" s="581"/>
      <c r="F5" s="581"/>
    </row>
    <row r="6" spans="1:6" ht="20.100000000000001" customHeight="1" x14ac:dyDescent="0.25">
      <c r="A6" s="520" t="s">
        <v>172</v>
      </c>
      <c r="B6" s="497"/>
      <c r="C6" s="117"/>
      <c r="D6" s="117"/>
      <c r="E6" s="108">
        <f>D6/2</f>
        <v>0</v>
      </c>
      <c r="F6" s="108">
        <f>C6-E6</f>
        <v>0</v>
      </c>
    </row>
    <row r="7" spans="1:6" ht="20.100000000000001" customHeight="1" x14ac:dyDescent="0.25">
      <c r="A7" s="520" t="s">
        <v>173</v>
      </c>
      <c r="B7" s="497"/>
      <c r="C7" s="125"/>
      <c r="D7" s="125"/>
      <c r="E7" s="126"/>
      <c r="F7" s="121">
        <f>+C7-E7</f>
        <v>0</v>
      </c>
    </row>
    <row r="8" spans="1:6" ht="20.100000000000001" customHeight="1" x14ac:dyDescent="0.25">
      <c r="A8" s="520" t="s">
        <v>174</v>
      </c>
      <c r="B8" s="497"/>
      <c r="C8" s="118"/>
      <c r="D8" s="118"/>
      <c r="E8" s="108">
        <f t="shared" ref="E8:E13" si="0">D8/2</f>
        <v>0</v>
      </c>
      <c r="F8" s="108">
        <f t="shared" ref="F8:F13" si="1">C8-E8</f>
        <v>0</v>
      </c>
    </row>
    <row r="9" spans="1:6" ht="20.100000000000001" customHeight="1" x14ac:dyDescent="0.25">
      <c r="A9" s="520" t="s">
        <v>175</v>
      </c>
      <c r="B9" s="497"/>
      <c r="C9" s="118"/>
      <c r="D9" s="118"/>
      <c r="E9" s="108">
        <f t="shared" si="0"/>
        <v>0</v>
      </c>
      <c r="F9" s="108">
        <f t="shared" si="1"/>
        <v>0</v>
      </c>
    </row>
    <row r="10" spans="1:6" ht="20.100000000000001" customHeight="1" x14ac:dyDescent="0.25">
      <c r="A10" s="520" t="s">
        <v>203</v>
      </c>
      <c r="B10" s="497"/>
      <c r="C10" s="118"/>
      <c r="D10" s="118"/>
      <c r="E10" s="108">
        <f t="shared" si="0"/>
        <v>0</v>
      </c>
      <c r="F10" s="108">
        <f t="shared" si="1"/>
        <v>0</v>
      </c>
    </row>
    <row r="11" spans="1:6" ht="20.100000000000001" customHeight="1" x14ac:dyDescent="0.25">
      <c r="A11" s="520" t="s">
        <v>176</v>
      </c>
      <c r="B11" s="497"/>
      <c r="C11" s="118"/>
      <c r="D11" s="118"/>
      <c r="E11" s="108">
        <f t="shared" si="0"/>
        <v>0</v>
      </c>
      <c r="F11" s="108">
        <f t="shared" si="1"/>
        <v>0</v>
      </c>
    </row>
    <row r="12" spans="1:6" ht="20.100000000000001" customHeight="1" x14ac:dyDescent="0.25">
      <c r="A12" s="520" t="s">
        <v>177</v>
      </c>
      <c r="B12" s="497"/>
      <c r="C12" s="118"/>
      <c r="D12" s="118"/>
      <c r="E12" s="108">
        <f t="shared" si="0"/>
        <v>0</v>
      </c>
      <c r="F12" s="108">
        <f t="shared" si="1"/>
        <v>0</v>
      </c>
    </row>
    <row r="13" spans="1:6" ht="20.100000000000001" customHeight="1" x14ac:dyDescent="0.25">
      <c r="A13" s="120" t="s">
        <v>178</v>
      </c>
      <c r="B13" s="119"/>
      <c r="C13" s="123"/>
      <c r="D13" s="123"/>
      <c r="E13" s="108">
        <f t="shared" si="0"/>
        <v>0</v>
      </c>
      <c r="F13" s="124">
        <f t="shared" si="1"/>
        <v>0</v>
      </c>
    </row>
    <row r="14" spans="1:6" ht="20.100000000000001" customHeight="1" x14ac:dyDescent="0.25">
      <c r="A14" s="120" t="s">
        <v>183</v>
      </c>
      <c r="B14" s="119"/>
      <c r="C14" s="127">
        <f>SUM(C8:C13)</f>
        <v>0</v>
      </c>
      <c r="D14" s="127">
        <f>SUM(D8:D13)</f>
        <v>0</v>
      </c>
      <c r="E14" s="127">
        <f>SUM(E8:E13)</f>
        <v>0</v>
      </c>
      <c r="F14" s="127">
        <f>SUM(F8:F13)</f>
        <v>0</v>
      </c>
    </row>
    <row r="15" spans="1:6" ht="20.100000000000001" customHeight="1" x14ac:dyDescent="0.25">
      <c r="A15" s="120" t="s">
        <v>179</v>
      </c>
      <c r="B15" s="119"/>
      <c r="C15" s="128"/>
      <c r="D15" s="128"/>
      <c r="E15" s="121"/>
      <c r="F15" s="121"/>
    </row>
    <row r="16" spans="1:6" ht="20.100000000000001" customHeight="1" x14ac:dyDescent="0.25">
      <c r="A16" s="120" t="s">
        <v>180</v>
      </c>
      <c r="B16" s="119"/>
      <c r="C16" s="118"/>
      <c r="D16" s="118"/>
      <c r="E16" s="108">
        <f>D16/2</f>
        <v>0</v>
      </c>
      <c r="F16" s="108">
        <f>C16-E16</f>
        <v>0</v>
      </c>
    </row>
    <row r="17" spans="1:6" ht="20.100000000000001" customHeight="1" x14ac:dyDescent="0.25">
      <c r="A17" s="120" t="s">
        <v>181</v>
      </c>
      <c r="B17" s="119"/>
      <c r="C17" s="118"/>
      <c r="D17" s="118"/>
      <c r="E17" s="108">
        <f>D17/2</f>
        <v>0</v>
      </c>
      <c r="F17" s="108">
        <f>C17-E17</f>
        <v>0</v>
      </c>
    </row>
    <row r="18" spans="1:6" ht="20.100000000000001" customHeight="1" x14ac:dyDescent="0.25">
      <c r="A18" s="120" t="s">
        <v>184</v>
      </c>
      <c r="B18" s="119"/>
      <c r="C18" s="122">
        <f>C16+C17</f>
        <v>0</v>
      </c>
      <c r="D18" s="122">
        <f>D16+D17</f>
        <v>0</v>
      </c>
      <c r="E18" s="122">
        <f>E16+E17</f>
        <v>0</v>
      </c>
      <c r="F18" s="122">
        <f>F16+F17</f>
        <v>0</v>
      </c>
    </row>
    <row r="19" spans="1:6" ht="20.100000000000001" customHeight="1" x14ac:dyDescent="0.25">
      <c r="A19" s="120" t="s">
        <v>182</v>
      </c>
      <c r="B19" s="119"/>
      <c r="C19" s="118"/>
      <c r="D19" s="118"/>
      <c r="E19" s="108">
        <f>D19/2</f>
        <v>0</v>
      </c>
      <c r="F19" s="108">
        <f>C19-E19</f>
        <v>0</v>
      </c>
    </row>
    <row r="20" spans="1:6" ht="20.100000000000001" customHeight="1" x14ac:dyDescent="0.25">
      <c r="A20" s="520" t="s">
        <v>186</v>
      </c>
      <c r="B20" s="497"/>
      <c r="C20" s="205"/>
      <c r="D20" s="123"/>
      <c r="E20" s="108">
        <f>D20/2</f>
        <v>0</v>
      </c>
      <c r="F20" s="108">
        <f>C20-E20</f>
        <v>0</v>
      </c>
    </row>
    <row r="21" spans="1:6" ht="20.100000000000001" customHeight="1" thickBot="1" x14ac:dyDescent="0.3">
      <c r="A21" s="492" t="s">
        <v>21</v>
      </c>
      <c r="B21" s="493"/>
      <c r="C21" s="129">
        <f>C6+C14+C18+C19+C20</f>
        <v>0</v>
      </c>
      <c r="D21" s="129">
        <f>D6+D14+D18+D19+D20</f>
        <v>0</v>
      </c>
      <c r="E21" s="129">
        <f>E6+E14+E18+E19+E20</f>
        <v>0</v>
      </c>
      <c r="F21" s="129">
        <f>F6+F14+F18+F19+F20</f>
        <v>0</v>
      </c>
    </row>
    <row r="22" spans="1:6" ht="21" customHeight="1" x14ac:dyDescent="0.25"/>
    <row r="23" spans="1:6" x14ac:dyDescent="0.25">
      <c r="A23" t="s">
        <v>111</v>
      </c>
      <c r="B23" s="73" t="str">
        <f>IF(C21=0,"0%",E21/C21)</f>
        <v>0%</v>
      </c>
    </row>
    <row r="26" spans="1:6" x14ac:dyDescent="0.25">
      <c r="A26" s="54" t="str">
        <f>Payment!A22</f>
        <v>Revised 8/22/2024</v>
      </c>
    </row>
  </sheetData>
  <sheetProtection algorithmName="SHA-512" hashValue="BfCUaOGzNcFCh0cwqIMO1SHkdPiV2yyWn89gVsgYalkWnkIdXr9Q0dqKTYFFsUlzS2bIae9saVoVVlM22RP/2A==" saltValue="SxGBcrnqQ0IM0N4q9JkiVw==" spinCount="100000" sheet="1" objects="1" scenarios="1"/>
  <mergeCells count="15">
    <mergeCell ref="A6:B6"/>
    <mergeCell ref="D4:D5"/>
    <mergeCell ref="A21:B21"/>
    <mergeCell ref="A7:B7"/>
    <mergeCell ref="A8:B8"/>
    <mergeCell ref="A9:B9"/>
    <mergeCell ref="A10:B10"/>
    <mergeCell ref="A11:B11"/>
    <mergeCell ref="A12:B12"/>
    <mergeCell ref="A20:B20"/>
    <mergeCell ref="B1:E1"/>
    <mergeCell ref="A4:B5"/>
    <mergeCell ref="C4:C5"/>
    <mergeCell ref="E4:E5"/>
    <mergeCell ref="F4:F5"/>
  </mergeCells>
  <pageMargins left="0.84" right="0.45" top="0.75" bottom="0.5" header="0.5" footer="0.5"/>
  <pageSetup orientation="landscape" r:id="rId1"/>
  <headerFooter alignWithMargins="0">
    <oddHeader>&amp;C&amp;"Arial,Bold"&amp;12SNAP Monthly Report</oddHeader>
    <oddFooter>&amp;R&amp;6&amp;F/&amp;A
Printed on &amp;D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4"/>
  <sheetViews>
    <sheetView showZeros="0" zoomScaleNormal="100" workbookViewId="0">
      <selection activeCell="A8" sqref="A8"/>
    </sheetView>
  </sheetViews>
  <sheetFormatPr defaultRowHeight="13.2" x14ac:dyDescent="0.25"/>
  <cols>
    <col min="1" max="1" width="8.6640625" customWidth="1"/>
    <col min="2" max="2" width="24.5546875" customWidth="1"/>
    <col min="3" max="3" width="16.6640625" style="67" customWidth="1"/>
    <col min="4" max="4" width="17.33203125" style="67" customWidth="1"/>
    <col min="5" max="5" width="16.6640625" style="67" customWidth="1"/>
    <col min="6" max="6" width="17.44140625" style="67" customWidth="1"/>
    <col min="7" max="7" width="16.6640625" style="67" customWidth="1"/>
    <col min="8" max="8" width="12" customWidth="1"/>
  </cols>
  <sheetData>
    <row r="1" spans="1:7" s="1" customFormat="1" ht="18" customHeight="1" x14ac:dyDescent="0.25">
      <c r="A1" s="1" t="s">
        <v>0</v>
      </c>
      <c r="B1" s="444">
        <f>Payment!B1</f>
        <v>0</v>
      </c>
      <c r="C1" s="491"/>
      <c r="D1" s="58" t="s">
        <v>83</v>
      </c>
      <c r="E1" s="21">
        <f>Payment!B2</f>
        <v>0</v>
      </c>
      <c r="F1" s="58" t="s">
        <v>2</v>
      </c>
      <c r="G1" s="23">
        <f>Payment!D2</f>
        <v>0</v>
      </c>
    </row>
    <row r="3" spans="1:7" s="60" customFormat="1" ht="39.6" x14ac:dyDescent="0.25">
      <c r="A3" s="582" t="s">
        <v>84</v>
      </c>
      <c r="B3" s="583"/>
      <c r="C3" s="59" t="s">
        <v>85</v>
      </c>
      <c r="D3" s="59" t="s">
        <v>86</v>
      </c>
      <c r="E3" s="59" t="s">
        <v>87</v>
      </c>
      <c r="F3" s="59" t="s">
        <v>88</v>
      </c>
      <c r="G3" s="59" t="s">
        <v>89</v>
      </c>
    </row>
    <row r="4" spans="1:7" ht="20.100000000000001" customHeight="1" x14ac:dyDescent="0.25">
      <c r="A4" s="164" t="s">
        <v>90</v>
      </c>
      <c r="B4" s="61"/>
      <c r="C4" s="10"/>
      <c r="D4" s="10"/>
      <c r="E4" s="62">
        <f t="shared" ref="E4:E13" si="0">SUM(C4:D4)</f>
        <v>0</v>
      </c>
      <c r="F4" s="10"/>
      <c r="G4" s="10"/>
    </row>
    <row r="5" spans="1:7" ht="20.100000000000001" customHeight="1" x14ac:dyDescent="0.25">
      <c r="A5" s="164" t="s">
        <v>31</v>
      </c>
      <c r="B5" s="61"/>
      <c r="C5" s="10"/>
      <c r="D5" s="10"/>
      <c r="E5" s="62">
        <f t="shared" si="0"/>
        <v>0</v>
      </c>
      <c r="F5" s="10"/>
      <c r="G5" s="10"/>
    </row>
    <row r="6" spans="1:7" ht="20.100000000000001" customHeight="1" x14ac:dyDescent="0.25">
      <c r="A6" s="63" t="s">
        <v>91</v>
      </c>
      <c r="B6" s="64"/>
      <c r="C6" s="62">
        <f>+C4+C5</f>
        <v>0</v>
      </c>
      <c r="D6" s="62">
        <f>+D4+D5</f>
        <v>0</v>
      </c>
      <c r="E6" s="62">
        <f t="shared" si="0"/>
        <v>0</v>
      </c>
      <c r="F6" s="62">
        <f>+F4+F5</f>
        <v>0</v>
      </c>
      <c r="G6" s="62">
        <f>+G4+G5</f>
        <v>0</v>
      </c>
    </row>
    <row r="7" spans="1:7" ht="20.100000000000001" customHeight="1" x14ac:dyDescent="0.25">
      <c r="A7" s="165" t="s">
        <v>92</v>
      </c>
      <c r="B7" s="61"/>
      <c r="C7" s="10"/>
      <c r="D7" s="10"/>
      <c r="E7" s="62">
        <f t="shared" si="0"/>
        <v>0</v>
      </c>
      <c r="F7" s="10"/>
      <c r="G7" s="10"/>
    </row>
    <row r="8" spans="1:7" ht="20.100000000000001" customHeight="1" x14ac:dyDescent="0.25">
      <c r="A8" s="165" t="s">
        <v>93</v>
      </c>
      <c r="B8" s="61"/>
      <c r="C8" s="10"/>
      <c r="D8" s="10"/>
      <c r="E8" s="62">
        <f t="shared" si="0"/>
        <v>0</v>
      </c>
      <c r="F8" s="10"/>
      <c r="G8" s="10"/>
    </row>
    <row r="9" spans="1:7" ht="20.100000000000001" customHeight="1" x14ac:dyDescent="0.25">
      <c r="A9" s="165" t="s">
        <v>94</v>
      </c>
      <c r="B9" s="61"/>
      <c r="C9" s="10"/>
      <c r="D9" s="10"/>
      <c r="E9" s="62">
        <f t="shared" si="0"/>
        <v>0</v>
      </c>
      <c r="F9" s="10"/>
      <c r="G9" s="10"/>
    </row>
    <row r="10" spans="1:7" ht="20.100000000000001" customHeight="1" x14ac:dyDescent="0.25">
      <c r="A10" s="63" t="s">
        <v>95</v>
      </c>
      <c r="B10" s="64"/>
      <c r="C10" s="62">
        <f>SUM(C7:C9)</f>
        <v>0</v>
      </c>
      <c r="D10" s="62">
        <f>SUM(D7:D9)</f>
        <v>0</v>
      </c>
      <c r="E10" s="62">
        <f t="shared" si="0"/>
        <v>0</v>
      </c>
      <c r="F10" s="62">
        <f>SUM(F7:F9)</f>
        <v>0</v>
      </c>
      <c r="G10" s="62">
        <f>SUM(G7:G9)</f>
        <v>0</v>
      </c>
    </row>
    <row r="11" spans="1:7" ht="20.100000000000001" customHeight="1" x14ac:dyDescent="0.25">
      <c r="A11" s="166" t="s">
        <v>96</v>
      </c>
      <c r="B11" s="61"/>
      <c r="C11" s="10"/>
      <c r="D11" s="10"/>
      <c r="E11" s="62">
        <f t="shared" si="0"/>
        <v>0</v>
      </c>
      <c r="F11" s="10"/>
      <c r="G11" s="10"/>
    </row>
    <row r="12" spans="1:7" ht="20.100000000000001" customHeight="1" x14ac:dyDescent="0.25">
      <c r="A12" s="166" t="s">
        <v>97</v>
      </c>
      <c r="B12" s="61"/>
      <c r="C12" s="10"/>
      <c r="D12" s="10"/>
      <c r="E12" s="62">
        <f t="shared" si="0"/>
        <v>0</v>
      </c>
      <c r="F12" s="10"/>
      <c r="G12" s="10"/>
    </row>
    <row r="13" spans="1:7" ht="20.100000000000001" customHeight="1" x14ac:dyDescent="0.25">
      <c r="A13" s="166" t="s">
        <v>98</v>
      </c>
      <c r="B13" s="61"/>
      <c r="C13" s="10"/>
      <c r="D13" s="10"/>
      <c r="E13" s="62">
        <f t="shared" si="0"/>
        <v>0</v>
      </c>
      <c r="F13" s="10"/>
      <c r="G13" s="10"/>
    </row>
    <row r="14" spans="1:7" ht="20.100000000000001" customHeight="1" x14ac:dyDescent="0.25">
      <c r="A14" s="166" t="s">
        <v>99</v>
      </c>
      <c r="B14" s="61"/>
      <c r="C14" s="10"/>
      <c r="D14" s="10"/>
      <c r="E14" s="62">
        <f>SUM(C14:D14)</f>
        <v>0</v>
      </c>
      <c r="F14" s="10"/>
      <c r="G14" s="10"/>
    </row>
    <row r="15" spans="1:7" ht="20.100000000000001" customHeight="1" x14ac:dyDescent="0.25">
      <c r="A15" s="166" t="s">
        <v>100</v>
      </c>
      <c r="B15" s="61"/>
      <c r="C15" s="10"/>
      <c r="D15" s="10"/>
      <c r="E15" s="62">
        <f>SUM(C15:D15)</f>
        <v>0</v>
      </c>
      <c r="F15" s="10"/>
      <c r="G15" s="10"/>
    </row>
    <row r="16" spans="1:7" ht="20.100000000000001" customHeight="1" x14ac:dyDescent="0.25">
      <c r="A16" s="63" t="s">
        <v>101</v>
      </c>
      <c r="B16" s="64"/>
      <c r="C16" s="62">
        <f>SUM(C11:C15)</f>
        <v>0</v>
      </c>
      <c r="D16" s="62">
        <f>SUM(D11:D15)</f>
        <v>0</v>
      </c>
      <c r="E16" s="62">
        <f>SUM(C16:D16)</f>
        <v>0</v>
      </c>
      <c r="F16" s="62">
        <f>SUM(F11:F15)</f>
        <v>0</v>
      </c>
      <c r="G16" s="62">
        <f>SUM(G11:G15)</f>
        <v>0</v>
      </c>
    </row>
    <row r="17" spans="1:7" ht="19.5" customHeight="1" x14ac:dyDescent="0.3">
      <c r="A17" s="65" t="s">
        <v>102</v>
      </c>
      <c r="B17" s="66"/>
      <c r="C17" s="62">
        <f>+C6+C10+C16</f>
        <v>0</v>
      </c>
      <c r="D17" s="62">
        <f>+D6+D10+D16</f>
        <v>0</v>
      </c>
      <c r="E17" s="62">
        <f>SUM(C17:D17)</f>
        <v>0</v>
      </c>
      <c r="F17" s="62">
        <f>+F6+F10+F16</f>
        <v>0</v>
      </c>
      <c r="G17" s="62">
        <f>+G6+G10+G16</f>
        <v>0</v>
      </c>
    </row>
    <row r="19" spans="1:7" x14ac:dyDescent="0.25">
      <c r="A19" s="1"/>
      <c r="B19" s="1"/>
    </row>
    <row r="20" spans="1:7" x14ac:dyDescent="0.25">
      <c r="A20" s="1"/>
      <c r="B20" s="1"/>
      <c r="D20" s="58"/>
      <c r="F20" s="58" t="s">
        <v>103</v>
      </c>
      <c r="G20" s="69">
        <f>+F17+G17</f>
        <v>0</v>
      </c>
    </row>
    <row r="21" spans="1:7" x14ac:dyDescent="0.25">
      <c r="A21" s="1"/>
      <c r="B21" s="1"/>
      <c r="F21" s="58" t="s">
        <v>104</v>
      </c>
      <c r="G21" s="74" t="str">
        <f>IF(G20=0,"0% ",G20/(E17+G20))</f>
        <v xml:space="preserve">0% </v>
      </c>
    </row>
    <row r="23" spans="1:7" x14ac:dyDescent="0.25">
      <c r="A23" s="1"/>
      <c r="B23" s="1"/>
      <c r="C23" s="115"/>
      <c r="D23" s="115"/>
    </row>
    <row r="24" spans="1:7" x14ac:dyDescent="0.25">
      <c r="B24" s="87" t="s">
        <v>223</v>
      </c>
      <c r="C24" s="68"/>
      <c r="F24" s="87" t="s">
        <v>224</v>
      </c>
      <c r="G24" s="68"/>
    </row>
    <row r="25" spans="1:7" x14ac:dyDescent="0.25">
      <c r="A25" s="67"/>
      <c r="B25" s="71" t="s">
        <v>36</v>
      </c>
      <c r="C25" s="74" t="str">
        <f>IF(C24=0,"0%",E17/C24)</f>
        <v>0%</v>
      </c>
      <c r="F25" s="71" t="s">
        <v>36</v>
      </c>
      <c r="G25" s="74" t="str">
        <f>IF(G24=0,"0%",(F17+G17)/G24)</f>
        <v>0%</v>
      </c>
    </row>
    <row r="26" spans="1:7" x14ac:dyDescent="0.25">
      <c r="A26" s="54"/>
    </row>
    <row r="27" spans="1:7" x14ac:dyDescent="0.25">
      <c r="A27" s="54" t="str">
        <f>Payment!A22</f>
        <v>Revised 8/22/2024</v>
      </c>
      <c r="G27" s="70"/>
    </row>
    <row r="34" spans="6:6" x14ac:dyDescent="0.25">
      <c r="F34" s="71"/>
    </row>
  </sheetData>
  <sheetProtection algorithmName="SHA-512" hashValue="6Vj5hq7mwhACbkIGsN28p2bTY9PxJM3QMq5n0q+q/0WoE4wydZSAz/UqPDwhC2a5emYQrs84JMBKlz4lbfTV9A==" saltValue="4Ejbmf0/XkURNMRqZcs3OA==" spinCount="100000" sheet="1" objects="1" scenarios="1"/>
  <mergeCells count="2">
    <mergeCell ref="B1:C1"/>
    <mergeCell ref="A3:B3"/>
  </mergeCells>
  <pageMargins left="0.7" right="0.7" top="0.75" bottom="0.75" header="0.3" footer="0.3"/>
  <pageSetup orientation="landscape" r:id="rId1"/>
  <headerFooter>
    <oddHeader>&amp;C&amp;"Arial,Bold"Title V DOL Senior Community Service Employment Program (SCSEP)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7"/>
  <sheetViews>
    <sheetView showZeros="0" zoomScale="98" zoomScaleNormal="84" workbookViewId="0">
      <selection activeCell="A16" sqref="A16"/>
    </sheetView>
  </sheetViews>
  <sheetFormatPr defaultRowHeight="13.2" x14ac:dyDescent="0.25"/>
  <cols>
    <col min="1" max="1" width="8.6640625" customWidth="1"/>
    <col min="2" max="2" width="24.5546875" customWidth="1"/>
    <col min="3" max="3" width="21.33203125" style="67" customWidth="1"/>
    <col min="4" max="4" width="23.6640625" style="67" customWidth="1"/>
    <col min="5" max="5" width="23.44140625" style="67" customWidth="1"/>
    <col min="6" max="6" width="16.33203125" style="67" customWidth="1"/>
    <col min="7" max="7" width="15.5546875" style="67" customWidth="1"/>
    <col min="8" max="8" width="14.6640625" customWidth="1"/>
    <col min="9" max="9" width="16.6640625" customWidth="1"/>
    <col min="10" max="10" width="15.33203125" customWidth="1"/>
  </cols>
  <sheetData>
    <row r="1" spans="1:8" s="1" customFormat="1" ht="18" customHeight="1" x14ac:dyDescent="0.25">
      <c r="A1" s="1" t="s">
        <v>0</v>
      </c>
      <c r="B1" s="444">
        <f>Payment!B1</f>
        <v>0</v>
      </c>
      <c r="C1" s="491"/>
      <c r="D1" s="58" t="s">
        <v>83</v>
      </c>
      <c r="E1" s="21">
        <f>Payment!B2</f>
        <v>0</v>
      </c>
      <c r="F1" s="58" t="s">
        <v>2</v>
      </c>
      <c r="G1" s="23">
        <f>Payment!D2</f>
        <v>0</v>
      </c>
      <c r="H1"/>
    </row>
    <row r="2" spans="1:8" ht="18" customHeight="1" x14ac:dyDescent="0.25"/>
    <row r="3" spans="1:8" s="60" customFormat="1" ht="50.25" customHeight="1" x14ac:dyDescent="0.25">
      <c r="A3" s="582" t="s">
        <v>84</v>
      </c>
      <c r="B3" s="583"/>
      <c r="C3" s="418" t="s">
        <v>85</v>
      </c>
      <c r="D3" s="418" t="s">
        <v>86</v>
      </c>
      <c r="E3" s="418" t="s">
        <v>87</v>
      </c>
      <c r="F3" s="418" t="s">
        <v>403</v>
      </c>
    </row>
    <row r="4" spans="1:8" ht="20.100000000000001" customHeight="1" x14ac:dyDescent="0.25">
      <c r="A4" s="164" t="s">
        <v>373</v>
      </c>
      <c r="B4" s="384"/>
      <c r="C4" s="10"/>
      <c r="D4" s="10"/>
      <c r="E4" s="62">
        <f t="shared" ref="E4:E15" si="0">SUM(C4:D4)</f>
        <v>0</v>
      </c>
      <c r="F4" s="10"/>
      <c r="G4"/>
    </row>
    <row r="5" spans="1:8" ht="20.100000000000001" customHeight="1" x14ac:dyDescent="0.25">
      <c r="A5" s="164" t="s">
        <v>374</v>
      </c>
      <c r="B5" s="61"/>
      <c r="C5" s="10"/>
      <c r="D5" s="10"/>
      <c r="E5" s="62">
        <f t="shared" si="0"/>
        <v>0</v>
      </c>
      <c r="F5" s="10"/>
      <c r="G5"/>
    </row>
    <row r="6" spans="1:8" ht="20.100000000000001" customHeight="1" x14ac:dyDescent="0.25">
      <c r="A6" s="164" t="s">
        <v>31</v>
      </c>
      <c r="B6" s="61"/>
      <c r="C6" s="10"/>
      <c r="D6" s="10"/>
      <c r="E6" s="62">
        <f t="shared" si="0"/>
        <v>0</v>
      </c>
      <c r="F6" s="10"/>
      <c r="G6"/>
    </row>
    <row r="7" spans="1:8" ht="23.4" customHeight="1" x14ac:dyDescent="0.25">
      <c r="A7" s="63" t="s">
        <v>397</v>
      </c>
      <c r="B7" s="64"/>
      <c r="C7" s="62">
        <f>SUM(C4:C6)</f>
        <v>0</v>
      </c>
      <c r="D7" s="62">
        <f>SUM(D4:D6)</f>
        <v>0</v>
      </c>
      <c r="E7" s="62">
        <f t="shared" si="0"/>
        <v>0</v>
      </c>
      <c r="F7" s="62">
        <f>SUM(F4:F6)</f>
        <v>0</v>
      </c>
      <c r="G7"/>
    </row>
    <row r="8" spans="1:8" ht="20.100000000000001" customHeight="1" x14ac:dyDescent="0.25">
      <c r="A8" s="165" t="s">
        <v>375</v>
      </c>
      <c r="B8" s="61"/>
      <c r="C8" s="10"/>
      <c r="D8" s="10"/>
      <c r="E8" s="62">
        <f t="shared" si="0"/>
        <v>0</v>
      </c>
      <c r="F8" s="10"/>
      <c r="G8"/>
    </row>
    <row r="9" spans="1:8" ht="20.100000000000001" customHeight="1" x14ac:dyDescent="0.25">
      <c r="A9" s="165" t="s">
        <v>404</v>
      </c>
      <c r="B9" s="61"/>
      <c r="C9" s="10"/>
      <c r="D9" s="10"/>
      <c r="E9" s="62">
        <f t="shared" si="0"/>
        <v>0</v>
      </c>
      <c r="F9" s="10"/>
      <c r="G9"/>
    </row>
    <row r="10" spans="1:8" ht="20.100000000000001" customHeight="1" x14ac:dyDescent="0.25">
      <c r="A10" s="165" t="s">
        <v>100</v>
      </c>
      <c r="B10" s="61"/>
      <c r="C10" s="10"/>
      <c r="D10" s="10"/>
      <c r="E10" s="62">
        <f t="shared" si="0"/>
        <v>0</v>
      </c>
      <c r="F10" s="10"/>
      <c r="G10"/>
    </row>
    <row r="11" spans="1:8" ht="20.399999999999999" customHeight="1" x14ac:dyDescent="0.25">
      <c r="A11" s="63" t="s">
        <v>398</v>
      </c>
      <c r="B11" s="64"/>
      <c r="C11" s="62">
        <f>SUM(C8:C10)</f>
        <v>0</v>
      </c>
      <c r="D11" s="62">
        <f>SUM(D8:D10)</f>
        <v>0</v>
      </c>
      <c r="E11" s="315">
        <f t="shared" si="0"/>
        <v>0</v>
      </c>
      <c r="F11" s="62">
        <f>SUM(F8:F10)</f>
        <v>0</v>
      </c>
      <c r="G11"/>
    </row>
    <row r="12" spans="1:8" ht="20.100000000000001" customHeight="1" x14ac:dyDescent="0.25">
      <c r="A12" s="166" t="s">
        <v>399</v>
      </c>
      <c r="B12" s="61"/>
      <c r="C12" s="10"/>
      <c r="D12" s="10"/>
      <c r="E12" s="62">
        <f t="shared" si="0"/>
        <v>0</v>
      </c>
      <c r="F12" s="10"/>
      <c r="G12"/>
    </row>
    <row r="13" spans="1:8" ht="20.100000000000001" customHeight="1" x14ac:dyDescent="0.25">
      <c r="A13" s="166" t="s">
        <v>400</v>
      </c>
      <c r="B13" s="61"/>
      <c r="C13" s="10"/>
      <c r="D13" s="10"/>
      <c r="E13" s="62">
        <f t="shared" si="0"/>
        <v>0</v>
      </c>
      <c r="F13" s="10"/>
      <c r="G13"/>
    </row>
    <row r="14" spans="1:8" ht="20.100000000000001" customHeight="1" x14ac:dyDescent="0.25">
      <c r="A14" s="166" t="s">
        <v>401</v>
      </c>
      <c r="B14" s="61"/>
      <c r="C14" s="10"/>
      <c r="D14" s="10"/>
      <c r="E14" s="62">
        <f t="shared" si="0"/>
        <v>0</v>
      </c>
      <c r="F14" s="10"/>
      <c r="G14"/>
    </row>
    <row r="15" spans="1:8" ht="21.6" customHeight="1" x14ac:dyDescent="0.25">
      <c r="A15" s="63" t="s">
        <v>402</v>
      </c>
      <c r="B15" s="64"/>
      <c r="C15" s="62">
        <f>SUM(C12:C14)</f>
        <v>0</v>
      </c>
      <c r="D15" s="62">
        <f>SUM(D12:D14)</f>
        <v>0</v>
      </c>
      <c r="E15" s="62">
        <f t="shared" si="0"/>
        <v>0</v>
      </c>
      <c r="F15" s="62">
        <f>SUM(F12:F14)</f>
        <v>0</v>
      </c>
      <c r="G15"/>
    </row>
    <row r="16" spans="1:8" ht="19.5" customHeight="1" x14ac:dyDescent="0.3">
      <c r="A16" s="65" t="s">
        <v>102</v>
      </c>
      <c r="B16" s="66"/>
      <c r="C16" s="62">
        <f>C7+C11+C15</f>
        <v>0</v>
      </c>
      <c r="D16" s="62">
        <f t="shared" ref="D16:F16" si="1">D7+D11+D15</f>
        <v>0</v>
      </c>
      <c r="E16" s="62">
        <f t="shared" si="1"/>
        <v>0</v>
      </c>
      <c r="F16" s="62">
        <f t="shared" si="1"/>
        <v>0</v>
      </c>
      <c r="G16"/>
    </row>
    <row r="17" spans="1:7" x14ac:dyDescent="0.25">
      <c r="F17"/>
      <c r="G17"/>
    </row>
    <row r="18" spans="1:7" x14ac:dyDescent="0.25">
      <c r="A18" s="1"/>
      <c r="B18" s="1"/>
      <c r="C18" s="115"/>
      <c r="D18" s="115"/>
      <c r="F18"/>
      <c r="G18"/>
    </row>
    <row r="19" spans="1:7" ht="19.5" customHeight="1" x14ac:dyDescent="0.25">
      <c r="B19" s="87" t="s">
        <v>223</v>
      </c>
      <c r="C19" s="68"/>
      <c r="F19"/>
      <c r="G19"/>
    </row>
    <row r="20" spans="1:7" ht="19.5" customHeight="1" x14ac:dyDescent="0.25">
      <c r="A20" s="67"/>
      <c r="B20" s="71" t="s">
        <v>36</v>
      </c>
      <c r="C20" s="74" t="str">
        <f>IF(C19=0,"0%",E16/C19)</f>
        <v>0%</v>
      </c>
      <c r="F20"/>
      <c r="G20"/>
    </row>
    <row r="21" spans="1:7" x14ac:dyDescent="0.25">
      <c r="A21" s="54"/>
      <c r="F21"/>
      <c r="G21"/>
    </row>
    <row r="22" spans="1:7" x14ac:dyDescent="0.25">
      <c r="A22" s="67" t="str">
        <f>Payment!A22</f>
        <v>Revised 8/22/2024</v>
      </c>
    </row>
    <row r="27" spans="1:7" x14ac:dyDescent="0.25">
      <c r="F27" s="71"/>
    </row>
  </sheetData>
  <sheetProtection algorithmName="SHA-512" hashValue="Qv/IWZtgqwCBrw/6rgbmXuIj+r2esaSW3AYPkR4qaZBI3f7D4CU133fIWEVzr8CZDyS4BnPj7XKQj1SDd+QazA==" saltValue="dHrXVCEZi3g3bGXN/2X9rQ==" spinCount="100000" sheet="1" objects="1" scenarios="1"/>
  <mergeCells count="2">
    <mergeCell ref="B1:C1"/>
    <mergeCell ref="A3:B3"/>
  </mergeCells>
  <pageMargins left="0.7" right="0.7" top="0.75" bottom="0.75" header="0.3" footer="0.3"/>
  <pageSetup scale="78" orientation="landscape" r:id="rId1"/>
  <headerFooter>
    <oddHeader>&amp;C&amp;"Arial,Bold"Title V DOL Senior Community Service Employment Program (SCSEP)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9"/>
  <sheetViews>
    <sheetView showGridLines="0" showZeros="0" topLeftCell="A10" zoomScaleNormal="100" zoomScaleSheetLayoutView="100" workbookViewId="0">
      <selection activeCell="C10" sqref="C10"/>
    </sheetView>
  </sheetViews>
  <sheetFormatPr defaultColWidth="9.109375" defaultRowHeight="13.2" x14ac:dyDescent="0.25"/>
  <cols>
    <col min="1" max="1" width="12.88671875" customWidth="1"/>
    <col min="2" max="2" width="18.33203125" customWidth="1"/>
    <col min="3" max="3" width="127" style="67" customWidth="1"/>
    <col min="4" max="4" width="15.33203125" style="67" customWidth="1"/>
  </cols>
  <sheetData>
    <row r="1" spans="1:4" s="1" customFormat="1" x14ac:dyDescent="0.25">
      <c r="A1" s="1" t="s">
        <v>0</v>
      </c>
      <c r="B1" s="444" t="s">
        <v>246</v>
      </c>
      <c r="C1" s="444"/>
      <c r="D1" s="2"/>
    </row>
    <row r="2" spans="1:4" s="1" customFormat="1" ht="13.8" thickBot="1" x14ac:dyDescent="0.3">
      <c r="B2" s="89"/>
      <c r="D2" s="2"/>
    </row>
    <row r="3" spans="1:4" s="1" customFormat="1" ht="13.8" thickBot="1" x14ac:dyDescent="0.3">
      <c r="B3" s="89"/>
      <c r="C3" s="191" t="s">
        <v>230</v>
      </c>
    </row>
    <row r="4" spans="1:4" ht="36.75" customHeight="1" x14ac:dyDescent="0.25">
      <c r="A4" s="445"/>
      <c r="B4" s="446"/>
      <c r="C4" s="77" t="s">
        <v>229</v>
      </c>
      <c r="D4"/>
    </row>
    <row r="5" spans="1:4" ht="30.45" customHeight="1" x14ac:dyDescent="0.25">
      <c r="A5" s="449" t="s">
        <v>235</v>
      </c>
      <c r="B5" s="450"/>
      <c r="C5" s="203" t="s">
        <v>239</v>
      </c>
      <c r="D5"/>
    </row>
    <row r="6" spans="1:4" ht="30.45" customHeight="1" x14ac:dyDescent="0.25">
      <c r="A6" s="447" t="s">
        <v>227</v>
      </c>
      <c r="B6" s="448"/>
      <c r="C6" s="193" t="s">
        <v>240</v>
      </c>
      <c r="D6"/>
    </row>
    <row r="7" spans="1:4" ht="30.45" customHeight="1" x14ac:dyDescent="0.25">
      <c r="A7" s="447" t="s">
        <v>80</v>
      </c>
      <c r="B7" s="448"/>
      <c r="C7" s="192" t="s">
        <v>241</v>
      </c>
      <c r="D7"/>
    </row>
    <row r="8" spans="1:4" ht="30.45" customHeight="1" x14ac:dyDescent="0.25">
      <c r="A8" s="447" t="s">
        <v>118</v>
      </c>
      <c r="B8" s="448"/>
      <c r="C8" s="194" t="s">
        <v>232</v>
      </c>
      <c r="D8"/>
    </row>
    <row r="9" spans="1:4" ht="30.45" customHeight="1" x14ac:dyDescent="0.25">
      <c r="A9" s="455" t="s">
        <v>119</v>
      </c>
      <c r="B9" s="456"/>
      <c r="C9" s="195" t="s">
        <v>231</v>
      </c>
      <c r="D9"/>
    </row>
    <row r="10" spans="1:4" ht="30.45" customHeight="1" thickBot="1" x14ac:dyDescent="0.3">
      <c r="A10" s="455" t="s">
        <v>228</v>
      </c>
      <c r="B10" s="456"/>
      <c r="C10" s="196" t="s">
        <v>242</v>
      </c>
      <c r="D10"/>
    </row>
    <row r="11" spans="1:4" ht="30.45" customHeight="1" x14ac:dyDescent="0.25">
      <c r="A11" s="457" t="s">
        <v>120</v>
      </c>
      <c r="B11" s="458"/>
      <c r="C11" s="197" t="s">
        <v>233</v>
      </c>
      <c r="D11"/>
    </row>
    <row r="12" spans="1:4" ht="30.45" customHeight="1" x14ac:dyDescent="0.25">
      <c r="A12" s="459" t="s">
        <v>225</v>
      </c>
      <c r="B12" s="460"/>
      <c r="C12" s="198" t="s">
        <v>243</v>
      </c>
      <c r="D12"/>
    </row>
    <row r="13" spans="1:4" ht="30.45" customHeight="1" x14ac:dyDescent="0.25">
      <c r="A13" s="447" t="s">
        <v>121</v>
      </c>
      <c r="B13" s="448"/>
      <c r="C13" s="193" t="s">
        <v>244</v>
      </c>
      <c r="D13"/>
    </row>
    <row r="14" spans="1:4" ht="30.45" customHeight="1" x14ac:dyDescent="0.25">
      <c r="A14" s="447" t="s">
        <v>122</v>
      </c>
      <c r="B14" s="448"/>
      <c r="C14" s="192" t="s">
        <v>245</v>
      </c>
      <c r="D14"/>
    </row>
    <row r="15" spans="1:4" ht="30.45" customHeight="1" thickBot="1" x14ac:dyDescent="0.3">
      <c r="A15" s="451" t="s">
        <v>123</v>
      </c>
      <c r="B15" s="452"/>
      <c r="C15" s="196" t="s">
        <v>252</v>
      </c>
      <c r="D15"/>
    </row>
    <row r="16" spans="1:4" ht="30.45" customHeight="1" thickBot="1" x14ac:dyDescent="0.3">
      <c r="A16" s="453" t="s">
        <v>124</v>
      </c>
      <c r="B16" s="454"/>
      <c r="C16" s="199" t="s">
        <v>234</v>
      </c>
      <c r="D16"/>
    </row>
    <row r="17" spans="1:23" x14ac:dyDescent="0.25">
      <c r="A17" s="54" t="str">
        <f>Payment!A22</f>
        <v>Revised 8/22/2024</v>
      </c>
    </row>
    <row r="18" spans="1:23" s="67" customFormat="1" x14ac:dyDescent="0.25">
      <c r="E18"/>
      <c r="F18"/>
      <c r="G18"/>
      <c r="H18"/>
      <c r="I18"/>
      <c r="J18"/>
      <c r="K18"/>
      <c r="L18"/>
      <c r="M18"/>
      <c r="N18"/>
      <c r="O18"/>
      <c r="P18"/>
      <c r="Q18"/>
      <c r="R18"/>
      <c r="S18"/>
      <c r="T18"/>
      <c r="U18"/>
      <c r="V18"/>
      <c r="W18"/>
    </row>
    <row r="19" spans="1:23" s="67" customFormat="1" x14ac:dyDescent="0.25">
      <c r="E19"/>
      <c r="F19"/>
      <c r="G19"/>
      <c r="H19"/>
      <c r="I19"/>
      <c r="J19"/>
      <c r="K19"/>
      <c r="L19"/>
      <c r="M19"/>
      <c r="N19"/>
      <c r="O19"/>
      <c r="P19"/>
      <c r="Q19"/>
      <c r="R19"/>
      <c r="S19"/>
      <c r="T19"/>
      <c r="U19"/>
      <c r="V19"/>
      <c r="W19"/>
    </row>
  </sheetData>
  <sheetProtection password="D367" sheet="1" objects="1" scenarios="1"/>
  <mergeCells count="14">
    <mergeCell ref="A15:B15"/>
    <mergeCell ref="A16:B16"/>
    <mergeCell ref="A8:B8"/>
    <mergeCell ref="A9:B9"/>
    <mergeCell ref="A10:B10"/>
    <mergeCell ref="A11:B11"/>
    <mergeCell ref="A12:B12"/>
    <mergeCell ref="A13:B13"/>
    <mergeCell ref="B1:C1"/>
    <mergeCell ref="A4:B4"/>
    <mergeCell ref="A6:B6"/>
    <mergeCell ref="A7:B7"/>
    <mergeCell ref="A14:B14"/>
    <mergeCell ref="A5:B5"/>
  </mergeCells>
  <pageMargins left="0.75" right="0.75" top="1" bottom="1" header="0.5" footer="0.5"/>
  <pageSetup scale="65" pageOrder="overThenDown" orientation="landscape" r:id="rId1"/>
  <headerFooter alignWithMargins="0">
    <oddHeader xml:space="preserve">&amp;C&amp;"Arial,Bold"Monthly Request for Funds Instruction Page&amp;"Arial,Regular"
</oddHeader>
    <oddFooter>&amp;R&amp;6&amp;F /&amp;A
Printed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7"/>
  <sheetViews>
    <sheetView showGridLines="0" showZeros="0" zoomScaleNormal="100" zoomScaleSheetLayoutView="100" workbookViewId="0">
      <pane xSplit="2" ySplit="1" topLeftCell="C2" activePane="bottomRight" state="frozen"/>
      <selection pane="topRight" activeCell="C1" sqref="C1"/>
      <selection pane="bottomLeft" activeCell="A2" sqref="A2"/>
      <selection pane="bottomRight" activeCell="C4" sqref="C4"/>
    </sheetView>
  </sheetViews>
  <sheetFormatPr defaultRowHeight="13.2" x14ac:dyDescent="0.25"/>
  <cols>
    <col min="1" max="2" width="15.6640625" customWidth="1"/>
    <col min="3" max="6" width="13.44140625" style="67" customWidth="1"/>
    <col min="7" max="7" width="13.109375" style="67" customWidth="1"/>
    <col min="8" max="11" width="12.6640625" style="67" customWidth="1"/>
    <col min="12" max="13" width="14.33203125" style="67" customWidth="1"/>
    <col min="14" max="14" width="14.88671875" style="67" customWidth="1"/>
    <col min="15" max="15" width="14.21875" style="67" customWidth="1"/>
    <col min="16" max="16" width="12.6640625" style="67" customWidth="1"/>
    <col min="17" max="18" width="13.88671875" style="67" customWidth="1"/>
    <col min="19" max="24" width="14.33203125" style="67" customWidth="1"/>
    <col min="25" max="25" width="13.21875" customWidth="1"/>
  </cols>
  <sheetData>
    <row r="1" spans="1:25" s="1" customFormat="1" x14ac:dyDescent="0.25">
      <c r="A1" s="1" t="s">
        <v>0</v>
      </c>
      <c r="B1" s="437">
        <f>Payment!B1</f>
        <v>0</v>
      </c>
      <c r="C1" s="437"/>
      <c r="D1" s="437"/>
      <c r="F1" s="89" t="s">
        <v>1</v>
      </c>
      <c r="G1" s="21">
        <f>Payment!B2</f>
        <v>0</v>
      </c>
      <c r="H1" s="23">
        <f>Payment!D2</f>
        <v>0</v>
      </c>
      <c r="I1" s="90"/>
      <c r="J1" s="90"/>
      <c r="K1" s="90"/>
      <c r="L1" s="2"/>
      <c r="M1" s="2"/>
      <c r="N1" s="2"/>
      <c r="O1" s="2"/>
      <c r="P1" s="2"/>
      <c r="Q1" s="2"/>
      <c r="R1" s="2"/>
      <c r="S1" s="2"/>
      <c r="T1" s="2"/>
      <c r="U1" s="2"/>
      <c r="V1" s="2"/>
      <c r="W1" s="2"/>
      <c r="X1" s="2"/>
    </row>
    <row r="2" spans="1:25" s="1" customFormat="1" ht="13.8" thickBot="1" x14ac:dyDescent="0.3">
      <c r="B2" s="89"/>
      <c r="F2" s="89"/>
      <c r="G2" s="2"/>
      <c r="H2" s="90"/>
      <c r="I2" s="90"/>
      <c r="J2" s="90"/>
      <c r="K2" s="90"/>
      <c r="L2" s="2"/>
      <c r="M2" s="2"/>
      <c r="N2" s="2"/>
      <c r="O2" s="2"/>
      <c r="P2" s="2"/>
      <c r="Q2" s="2"/>
      <c r="R2" s="2"/>
      <c r="S2" s="2"/>
      <c r="T2" s="2"/>
      <c r="U2" s="2"/>
      <c r="V2" s="2"/>
      <c r="W2" s="2"/>
      <c r="X2" s="2"/>
    </row>
    <row r="3" spans="1:25" s="1" customFormat="1" ht="16.5" customHeight="1" thickBot="1" x14ac:dyDescent="0.3">
      <c r="B3" s="89"/>
      <c r="C3" s="468" t="s">
        <v>117</v>
      </c>
      <c r="D3" s="469"/>
      <c r="E3" s="469"/>
      <c r="F3" s="469"/>
      <c r="G3" s="469"/>
      <c r="H3" s="469"/>
      <c r="I3" s="469"/>
      <c r="J3" s="470"/>
      <c r="K3" s="470"/>
      <c r="L3" s="461" t="s">
        <v>129</v>
      </c>
      <c r="M3" s="462"/>
      <c r="N3" s="462"/>
      <c r="O3" s="462"/>
      <c r="P3" s="462"/>
      <c r="Q3" s="462"/>
      <c r="R3" s="462"/>
      <c r="S3" s="462"/>
      <c r="T3" s="462"/>
      <c r="U3" s="462"/>
      <c r="V3" s="462"/>
      <c r="W3" s="462"/>
      <c r="X3" s="462"/>
      <c r="Y3" s="463"/>
    </row>
    <row r="4" spans="1:25" ht="62.25" customHeight="1" x14ac:dyDescent="0.25">
      <c r="A4" s="445"/>
      <c r="B4" s="446"/>
      <c r="C4" s="77" t="s">
        <v>213</v>
      </c>
      <c r="D4" s="77" t="s">
        <v>214</v>
      </c>
      <c r="E4" s="59" t="s">
        <v>236</v>
      </c>
      <c r="F4" s="59" t="s">
        <v>215</v>
      </c>
      <c r="G4" s="152" t="s">
        <v>137</v>
      </c>
      <c r="H4" s="153" t="s">
        <v>113</v>
      </c>
      <c r="I4" s="152" t="s">
        <v>128</v>
      </c>
      <c r="J4" s="153" t="s">
        <v>256</v>
      </c>
      <c r="K4" s="212" t="s">
        <v>207</v>
      </c>
      <c r="L4" s="385" t="s">
        <v>372</v>
      </c>
      <c r="M4" s="91" t="s">
        <v>405</v>
      </c>
      <c r="N4" s="152" t="s">
        <v>254</v>
      </c>
      <c r="O4" s="152" t="s">
        <v>396</v>
      </c>
      <c r="P4" s="152" t="s">
        <v>200</v>
      </c>
      <c r="Q4" s="152" t="s">
        <v>324</v>
      </c>
      <c r="R4" s="142" t="s">
        <v>170</v>
      </c>
      <c r="S4" s="316" t="s">
        <v>358</v>
      </c>
      <c r="T4" s="91" t="s">
        <v>362</v>
      </c>
      <c r="U4" s="91" t="s">
        <v>359</v>
      </c>
      <c r="V4" s="91" t="s">
        <v>363</v>
      </c>
      <c r="W4" s="317" t="s">
        <v>360</v>
      </c>
      <c r="X4" s="318" t="s">
        <v>361</v>
      </c>
      <c r="Y4" s="318" t="s">
        <v>389</v>
      </c>
    </row>
    <row r="5" spans="1:25" ht="30" customHeight="1" thickBot="1" x14ac:dyDescent="0.3">
      <c r="A5" s="473" t="s">
        <v>235</v>
      </c>
      <c r="B5" s="474"/>
      <c r="C5" s="207"/>
      <c r="D5" s="207"/>
      <c r="E5" s="207"/>
      <c r="F5" s="207"/>
      <c r="G5" s="206"/>
      <c r="H5" s="207"/>
      <c r="I5" s="207"/>
      <c r="J5" s="208"/>
      <c r="K5" s="210"/>
      <c r="L5" s="386"/>
      <c r="M5" s="207"/>
      <c r="N5" s="207"/>
      <c r="O5" s="207"/>
      <c r="P5" s="207"/>
      <c r="Q5" s="207"/>
      <c r="R5" s="209"/>
      <c r="S5" s="319"/>
      <c r="T5" s="207"/>
      <c r="U5" s="207"/>
      <c r="V5" s="207"/>
      <c r="W5" s="312"/>
      <c r="X5" s="210"/>
      <c r="Y5" s="210"/>
    </row>
    <row r="6" spans="1:25" ht="30" customHeight="1" thickTop="1" x14ac:dyDescent="0.25">
      <c r="A6" s="471" t="s">
        <v>227</v>
      </c>
      <c r="B6" s="472"/>
      <c r="C6" s="190">
        <f>Guardianship!C5</f>
        <v>0</v>
      </c>
      <c r="D6" s="190">
        <f>Guardianship!D5</f>
        <v>0</v>
      </c>
      <c r="E6" s="190">
        <f>Guardianship!E5</f>
        <v>0</v>
      </c>
      <c r="F6" s="190">
        <f>Guardianship!F5</f>
        <v>0</v>
      </c>
      <c r="G6" s="190">
        <f>'Respite Care Initiative'!I25</f>
        <v>0</v>
      </c>
      <c r="H6" s="190">
        <f>'Directed Appropriations'!C18</f>
        <v>0</v>
      </c>
      <c r="I6" s="190">
        <f>'Directed Appropriations'!D18</f>
        <v>0</v>
      </c>
      <c r="J6" s="190">
        <f>'Directed Appropriations'!E18</f>
        <v>0</v>
      </c>
      <c r="K6" s="106">
        <f>'Directed Appropriations'!F18</f>
        <v>0</v>
      </c>
      <c r="L6" s="105">
        <f>'Title V DOL'!C24</f>
        <v>0</v>
      </c>
      <c r="M6" s="190">
        <f>'GPMS Title V'!C19</f>
        <v>0</v>
      </c>
      <c r="N6" s="62">
        <f>'NWD Grant Fund'!C17</f>
        <v>0</v>
      </c>
      <c r="O6" s="10"/>
      <c r="P6" s="190">
        <f>CDSME!C5+CDSME!A11</f>
        <v>0</v>
      </c>
      <c r="Q6" s="204">
        <f>'Falls Prevention'!D5+'Falls Prevention'!C8</f>
        <v>0</v>
      </c>
      <c r="R6" s="204">
        <f>SNAP!C21</f>
        <v>0</v>
      </c>
      <c r="S6" s="105">
        <f>'American Rescue Plan (ARP)'!C7</f>
        <v>0</v>
      </c>
      <c r="T6" s="190">
        <f>'American Rescue Plan (ARP)'!C8</f>
        <v>0</v>
      </c>
      <c r="U6" s="190">
        <f>'American Rescue Plan (ARP)'!C9</f>
        <v>0</v>
      </c>
      <c r="V6" s="190">
        <f>'American Rescue Plan (ARP)'!C10</f>
        <v>0</v>
      </c>
      <c r="W6" s="311">
        <f>'American Rescue Plan (ARP)'!C11</f>
        <v>0</v>
      </c>
      <c r="X6" s="245">
        <f>'American Rescue Plan (ARP)'!C12</f>
        <v>0</v>
      </c>
      <c r="Y6" s="245">
        <f>'Expanding Public Health Workfor'!C7</f>
        <v>0</v>
      </c>
    </row>
    <row r="7" spans="1:25" ht="30" customHeight="1" x14ac:dyDescent="0.25">
      <c r="A7" s="447" t="s">
        <v>80</v>
      </c>
      <c r="B7" s="448"/>
      <c r="C7" s="160">
        <f>Guardianship!C16</f>
        <v>0</v>
      </c>
      <c r="D7" s="160">
        <f>Guardianship!D16</f>
        <v>0</v>
      </c>
      <c r="E7" s="160">
        <f>Guardianship!E16</f>
        <v>0</v>
      </c>
      <c r="F7" s="160">
        <f>Guardianship!F16</f>
        <v>0</v>
      </c>
      <c r="G7" s="62">
        <f>'Respite Care Initiative'!C19</f>
        <v>0</v>
      </c>
      <c r="H7" s="62">
        <f>'Directed Appropriations'!C16</f>
        <v>0</v>
      </c>
      <c r="I7" s="62">
        <f>'Directed Appropriations'!D16</f>
        <v>0</v>
      </c>
      <c r="J7" s="62">
        <f>'Directed Appropriations'!E16</f>
        <v>0</v>
      </c>
      <c r="K7" s="18">
        <f>'Directed Appropriations'!F16</f>
        <v>0</v>
      </c>
      <c r="L7" s="304">
        <f>'Title V DOL'!E17</f>
        <v>0</v>
      </c>
      <c r="M7" s="62">
        <f>'GPMS Title V'!E16</f>
        <v>0</v>
      </c>
      <c r="N7" s="62">
        <f>'NWD Grant Fund'!E17</f>
        <v>0</v>
      </c>
      <c r="O7" s="10"/>
      <c r="P7" s="62">
        <f>CDSME!C8+CDSME!B11</f>
        <v>0</v>
      </c>
      <c r="Q7" s="204">
        <f>'Falls Prevention'!D5+'Falls Prevention'!C8</f>
        <v>0</v>
      </c>
      <c r="R7" s="154">
        <f>SNAP!E21</f>
        <v>0</v>
      </c>
      <c r="S7" s="304">
        <f>SUM('American Rescue Plan (ARP)'!D7:AU7)</f>
        <v>0</v>
      </c>
      <c r="T7" s="62">
        <f>SUM('American Rescue Plan (ARP)'!D8:AU8)</f>
        <v>0</v>
      </c>
      <c r="U7" s="62">
        <f>SUM('American Rescue Plan (ARP)'!D9:AU9)</f>
        <v>0</v>
      </c>
      <c r="V7" s="62">
        <f>SUM('American Rescue Plan (ARP)'!D10:AU10)</f>
        <v>0</v>
      </c>
      <c r="W7" s="307">
        <f>SUM('American Rescue Plan (ARP)'!D11:AU11)</f>
        <v>0</v>
      </c>
      <c r="X7" s="246">
        <f>SUM('American Rescue Plan (ARP)'!D12:AU12)</f>
        <v>0</v>
      </c>
      <c r="Y7" s="246">
        <f>'Expanding Public Health Workfor'!D7</f>
        <v>0</v>
      </c>
    </row>
    <row r="8" spans="1:25" ht="30" customHeight="1" x14ac:dyDescent="0.25">
      <c r="A8" s="447" t="s">
        <v>118</v>
      </c>
      <c r="B8" s="448"/>
      <c r="C8" s="202"/>
      <c r="D8" s="10"/>
      <c r="E8" s="10"/>
      <c r="F8" s="10"/>
      <c r="G8" s="10"/>
      <c r="H8" s="10"/>
      <c r="I8" s="10"/>
      <c r="J8" s="92"/>
      <c r="K8" s="8"/>
      <c r="L8" s="320"/>
      <c r="M8" s="10"/>
      <c r="N8" s="10"/>
      <c r="O8" s="10"/>
      <c r="P8" s="10"/>
      <c r="Q8" s="10"/>
      <c r="R8" s="143"/>
      <c r="S8" s="320"/>
      <c r="T8" s="10"/>
      <c r="U8" s="10"/>
      <c r="V8" s="10"/>
      <c r="W8" s="308"/>
      <c r="X8" s="171"/>
      <c r="Y8" s="171"/>
    </row>
    <row r="9" spans="1:25" ht="30" customHeight="1" x14ac:dyDescent="0.25">
      <c r="A9" s="467" t="s">
        <v>119</v>
      </c>
      <c r="B9" s="456"/>
      <c r="C9" s="185"/>
      <c r="D9" s="185"/>
      <c r="E9" s="185"/>
      <c r="F9" s="185"/>
      <c r="G9" s="185"/>
      <c r="H9" s="185"/>
      <c r="I9" s="185"/>
      <c r="J9" s="186"/>
      <c r="K9" s="188"/>
      <c r="L9" s="321"/>
      <c r="M9" s="185"/>
      <c r="N9" s="185"/>
      <c r="O9" s="185"/>
      <c r="P9" s="185"/>
      <c r="Q9" s="185"/>
      <c r="R9" s="187"/>
      <c r="S9" s="321"/>
      <c r="T9" s="185"/>
      <c r="U9" s="185"/>
      <c r="V9" s="185"/>
      <c r="W9" s="309"/>
      <c r="X9" s="247"/>
      <c r="Y9" s="247"/>
    </row>
    <row r="10" spans="1:25" ht="30" customHeight="1" thickBot="1" x14ac:dyDescent="0.3">
      <c r="A10" s="455" t="s">
        <v>228</v>
      </c>
      <c r="B10" s="456"/>
      <c r="C10" s="178">
        <f>C8+C9</f>
        <v>0</v>
      </c>
      <c r="D10" s="94">
        <f t="shared" ref="D10:N10" si="0">D8+D9</f>
        <v>0</v>
      </c>
      <c r="E10" s="94">
        <f t="shared" si="0"/>
        <v>0</v>
      </c>
      <c r="F10" s="94">
        <f t="shared" si="0"/>
        <v>0</v>
      </c>
      <c r="G10" s="94">
        <f t="shared" si="0"/>
        <v>0</v>
      </c>
      <c r="H10" s="178">
        <f t="shared" si="0"/>
        <v>0</v>
      </c>
      <c r="I10" s="178">
        <f t="shared" si="0"/>
        <v>0</v>
      </c>
      <c r="J10" s="178">
        <f t="shared" si="0"/>
        <v>0</v>
      </c>
      <c r="K10" s="96">
        <f t="shared" si="0"/>
        <v>0</v>
      </c>
      <c r="L10" s="95">
        <f t="shared" ref="L10" si="1">L8+L9</f>
        <v>0</v>
      </c>
      <c r="M10" s="94">
        <f t="shared" si="0"/>
        <v>0</v>
      </c>
      <c r="N10" s="94">
        <f t="shared" si="0"/>
        <v>0</v>
      </c>
      <c r="O10" s="94">
        <f t="shared" ref="O10" si="2">O8+O9</f>
        <v>0</v>
      </c>
      <c r="P10" s="94">
        <f>P8+P9</f>
        <v>0</v>
      </c>
      <c r="Q10" s="94">
        <f>Q8+Q9</f>
        <v>0</v>
      </c>
      <c r="R10" s="94">
        <f>R8+R9</f>
        <v>0</v>
      </c>
      <c r="S10" s="95">
        <f t="shared" ref="S10:X10" si="3">S8+S9</f>
        <v>0</v>
      </c>
      <c r="T10" s="94">
        <f t="shared" ref="T10" si="4">T8+T9</f>
        <v>0</v>
      </c>
      <c r="U10" s="94">
        <f t="shared" si="3"/>
        <v>0</v>
      </c>
      <c r="V10" s="94">
        <f t="shared" ref="V10" si="5">V8+V9</f>
        <v>0</v>
      </c>
      <c r="W10" s="310">
        <f t="shared" si="3"/>
        <v>0</v>
      </c>
      <c r="X10" s="248">
        <f t="shared" si="3"/>
        <v>0</v>
      </c>
      <c r="Y10" s="248">
        <f t="shared" ref="Y10" si="6">Y8+Y9</f>
        <v>0</v>
      </c>
    </row>
    <row r="11" spans="1:25" ht="30" customHeight="1" x14ac:dyDescent="0.25">
      <c r="A11" s="466" t="s">
        <v>120</v>
      </c>
      <c r="B11" s="458"/>
      <c r="C11" s="181"/>
      <c r="D11" s="201"/>
      <c r="E11" s="201"/>
      <c r="F11" s="181"/>
      <c r="G11" s="181"/>
      <c r="H11" s="181"/>
      <c r="I11" s="181"/>
      <c r="J11" s="182"/>
      <c r="K11" s="184"/>
      <c r="L11" s="303"/>
      <c r="M11" s="183"/>
      <c r="N11" s="183"/>
      <c r="O11" s="183"/>
      <c r="P11" s="183"/>
      <c r="Q11" s="183"/>
      <c r="R11" s="183"/>
      <c r="S11" s="303"/>
      <c r="T11" s="181"/>
      <c r="U11" s="181"/>
      <c r="V11" s="181"/>
      <c r="W11" s="313"/>
      <c r="X11" s="249"/>
      <c r="Y11" s="249"/>
    </row>
    <row r="12" spans="1:25" ht="30" customHeight="1" x14ac:dyDescent="0.25">
      <c r="A12" s="459" t="s">
        <v>225</v>
      </c>
      <c r="B12" s="460"/>
      <c r="C12" s="190">
        <f t="shared" ref="C12:K12" si="7">C7-C11</f>
        <v>0</v>
      </c>
      <c r="D12" s="190">
        <f t="shared" si="7"/>
        <v>0</v>
      </c>
      <c r="E12" s="190">
        <f t="shared" si="7"/>
        <v>0</v>
      </c>
      <c r="F12" s="190">
        <f t="shared" si="7"/>
        <v>0</v>
      </c>
      <c r="G12" s="190">
        <f t="shared" si="7"/>
        <v>0</v>
      </c>
      <c r="H12" s="190">
        <f t="shared" si="7"/>
        <v>0</v>
      </c>
      <c r="I12" s="190">
        <f t="shared" si="7"/>
        <v>0</v>
      </c>
      <c r="J12" s="190">
        <f t="shared" si="7"/>
        <v>0</v>
      </c>
      <c r="K12" s="106">
        <f t="shared" si="7"/>
        <v>0</v>
      </c>
      <c r="L12" s="105">
        <f t="shared" ref="L12" si="8">L7-L11</f>
        <v>0</v>
      </c>
      <c r="M12" s="189"/>
      <c r="N12" s="189"/>
      <c r="O12" s="189"/>
      <c r="P12" s="189"/>
      <c r="Q12" s="189"/>
      <c r="R12" s="189"/>
      <c r="S12" s="105">
        <f t="shared" ref="S12:X12" si="9">S7-S11</f>
        <v>0</v>
      </c>
      <c r="T12" s="190">
        <f t="shared" ref="T12" si="10">T7-T11</f>
        <v>0</v>
      </c>
      <c r="U12" s="190">
        <f t="shared" si="9"/>
        <v>0</v>
      </c>
      <c r="V12" s="190">
        <f t="shared" ref="V12" si="11">V7-V11</f>
        <v>0</v>
      </c>
      <c r="W12" s="311">
        <f t="shared" si="9"/>
        <v>0</v>
      </c>
      <c r="X12" s="245">
        <f t="shared" si="9"/>
        <v>0</v>
      </c>
      <c r="Y12" s="245">
        <f t="shared" ref="Y12" si="12">Y7-Y11</f>
        <v>0</v>
      </c>
    </row>
    <row r="13" spans="1:25" ht="30" customHeight="1" x14ac:dyDescent="0.25">
      <c r="A13" s="465" t="s">
        <v>121</v>
      </c>
      <c r="B13" s="448"/>
      <c r="C13" s="62">
        <f>C10-C11</f>
        <v>0</v>
      </c>
      <c r="D13" s="62">
        <f>D10-D11</f>
        <v>0</v>
      </c>
      <c r="E13" s="62">
        <f>E10-E11</f>
        <v>0</v>
      </c>
      <c r="F13" s="62">
        <f t="shared" ref="F13:K13" si="13">F10-F11</f>
        <v>0</v>
      </c>
      <c r="G13" s="62">
        <f t="shared" si="13"/>
        <v>0</v>
      </c>
      <c r="H13" s="62">
        <f>H10-H11</f>
        <v>0</v>
      </c>
      <c r="I13" s="62">
        <f t="shared" si="13"/>
        <v>0</v>
      </c>
      <c r="J13" s="62">
        <f t="shared" si="13"/>
        <v>0</v>
      </c>
      <c r="K13" s="18">
        <f t="shared" si="13"/>
        <v>0</v>
      </c>
      <c r="L13" s="304">
        <f t="shared" ref="L13" si="14">L10-L11</f>
        <v>0</v>
      </c>
      <c r="M13" s="140"/>
      <c r="N13" s="140"/>
      <c r="O13" s="140"/>
      <c r="P13" s="140"/>
      <c r="Q13" s="140"/>
      <c r="R13" s="140"/>
      <c r="S13" s="304">
        <f t="shared" ref="S13:X13" si="15">S10-S11</f>
        <v>0</v>
      </c>
      <c r="T13" s="62">
        <f t="shared" ref="T13" si="16">T10-T11</f>
        <v>0</v>
      </c>
      <c r="U13" s="62">
        <f t="shared" si="15"/>
        <v>0</v>
      </c>
      <c r="V13" s="62">
        <f t="shared" ref="V13" si="17">V10-V11</f>
        <v>0</v>
      </c>
      <c r="W13" s="307">
        <f t="shared" si="15"/>
        <v>0</v>
      </c>
      <c r="X13" s="246">
        <f t="shared" si="15"/>
        <v>0</v>
      </c>
      <c r="Y13" s="246">
        <f t="shared" ref="Y13" si="18">Y10-Y11</f>
        <v>0</v>
      </c>
    </row>
    <row r="14" spans="1:25" ht="30" customHeight="1" x14ac:dyDescent="0.25">
      <c r="A14" s="465" t="s">
        <v>122</v>
      </c>
      <c r="B14" s="448"/>
      <c r="C14" s="160">
        <f>Guardianship!C5/12</f>
        <v>0</v>
      </c>
      <c r="D14" s="160">
        <f>Guardianship!D5/12</f>
        <v>0</v>
      </c>
      <c r="E14" s="160">
        <f>Guardianship!E5/12</f>
        <v>0</v>
      </c>
      <c r="F14" s="160">
        <f>Guardianship!F5/12</f>
        <v>0</v>
      </c>
      <c r="G14" s="62">
        <f>'Respite Care Initiative'!I25/12</f>
        <v>0</v>
      </c>
      <c r="H14" s="62">
        <f>'Directed Appropriations'!C18/12</f>
        <v>0</v>
      </c>
      <c r="I14" s="62">
        <f>'Directed Appropriations'!D18/12</f>
        <v>0</v>
      </c>
      <c r="J14" s="62">
        <f>'Directed Appropriations'!E18/12</f>
        <v>0</v>
      </c>
      <c r="K14" s="18">
        <f>'Directed Appropriations'!F18/12</f>
        <v>0</v>
      </c>
      <c r="L14" s="304">
        <f>'Title V DOL'!C24/12</f>
        <v>0</v>
      </c>
      <c r="M14" s="140"/>
      <c r="N14" s="140"/>
      <c r="O14" s="140"/>
      <c r="P14" s="140"/>
      <c r="Q14" s="140"/>
      <c r="R14" s="140"/>
      <c r="S14" s="305">
        <f>'American Rescue Plan (ARP)'!C7/12</f>
        <v>0</v>
      </c>
      <c r="T14" s="315">
        <f>'American Rescue Plan (ARP)'!C8/12</f>
        <v>0</v>
      </c>
      <c r="U14" s="315">
        <f>'American Rescue Plan (ARP)'!C9/12</f>
        <v>0</v>
      </c>
      <c r="V14" s="315">
        <f>'American Rescue Plan (ARP)'!C10/12</f>
        <v>0</v>
      </c>
      <c r="W14" s="314">
        <f>'American Rescue Plan (ARP)'!C11/12</f>
        <v>0</v>
      </c>
      <c r="X14" s="306">
        <f>'American Rescue Plan (ARP)'!C12/12</f>
        <v>0</v>
      </c>
      <c r="Y14" s="306">
        <f>'Expanding Public Health Workfor'!C7/12</f>
        <v>0</v>
      </c>
    </row>
    <row r="15" spans="1:25" ht="30" customHeight="1" thickBot="1" x14ac:dyDescent="0.3">
      <c r="A15" s="464" t="s">
        <v>123</v>
      </c>
      <c r="B15" s="452"/>
      <c r="C15" s="178">
        <f t="shared" ref="C15:K15" si="19">C12+C14-C13</f>
        <v>0</v>
      </c>
      <c r="D15" s="178">
        <f t="shared" si="19"/>
        <v>0</v>
      </c>
      <c r="E15" s="178">
        <f t="shared" si="19"/>
        <v>0</v>
      </c>
      <c r="F15" s="178">
        <f t="shared" si="19"/>
        <v>0</v>
      </c>
      <c r="G15" s="178">
        <f t="shared" si="19"/>
        <v>0</v>
      </c>
      <c r="H15" s="178">
        <f t="shared" si="19"/>
        <v>0</v>
      </c>
      <c r="I15" s="178">
        <f t="shared" si="19"/>
        <v>0</v>
      </c>
      <c r="J15" s="178">
        <f t="shared" si="19"/>
        <v>0</v>
      </c>
      <c r="K15" s="213">
        <f t="shared" si="19"/>
        <v>0</v>
      </c>
      <c r="L15" s="95">
        <f t="shared" ref="L15" si="20">L12+L14-L13</f>
        <v>0</v>
      </c>
      <c r="M15" s="250">
        <f t="shared" ref="M15:R15" si="21">M7-M8-M9</f>
        <v>0</v>
      </c>
      <c r="N15" s="250">
        <f t="shared" si="21"/>
        <v>0</v>
      </c>
      <c r="O15" s="250">
        <f t="shared" si="21"/>
        <v>0</v>
      </c>
      <c r="P15" s="250">
        <f t="shared" si="21"/>
        <v>0</v>
      </c>
      <c r="Q15" s="250">
        <f t="shared" si="21"/>
        <v>0</v>
      </c>
      <c r="R15" s="250">
        <f t="shared" si="21"/>
        <v>0</v>
      </c>
      <c r="S15" s="323">
        <f t="shared" ref="S15:X15" si="22">S12+S14-S13</f>
        <v>0</v>
      </c>
      <c r="T15" s="178">
        <f t="shared" ref="T15" si="23">T12+T14-T13</f>
        <v>0</v>
      </c>
      <c r="U15" s="178">
        <f t="shared" si="22"/>
        <v>0</v>
      </c>
      <c r="V15" s="178">
        <f t="shared" ref="V15" si="24">V12+V14-V13</f>
        <v>0</v>
      </c>
      <c r="W15" s="324">
        <f t="shared" si="22"/>
        <v>0</v>
      </c>
      <c r="X15" s="325">
        <f t="shared" si="22"/>
        <v>0</v>
      </c>
      <c r="Y15" s="325">
        <f t="shared" ref="Y15" si="25">Y12+Y14-Y13</f>
        <v>0</v>
      </c>
    </row>
    <row r="16" spans="1:25" ht="27" customHeight="1" thickBot="1" x14ac:dyDescent="0.3">
      <c r="A16" s="97" t="s">
        <v>124</v>
      </c>
      <c r="B16" s="98"/>
      <c r="C16" s="99"/>
      <c r="D16" s="99"/>
      <c r="E16" s="99"/>
      <c r="F16" s="99"/>
      <c r="G16" s="99"/>
      <c r="H16" s="99"/>
      <c r="I16" s="99"/>
      <c r="J16" s="100"/>
      <c r="K16" s="179"/>
      <c r="L16" s="322"/>
      <c r="M16" s="99"/>
      <c r="N16" s="99"/>
      <c r="O16" s="99"/>
      <c r="P16" s="99"/>
      <c r="Q16" s="99"/>
      <c r="R16" s="100"/>
      <c r="S16" s="322"/>
      <c r="T16" s="99"/>
      <c r="U16" s="99"/>
      <c r="V16" s="99"/>
      <c r="W16" s="326"/>
      <c r="X16" s="244"/>
      <c r="Y16" s="244"/>
    </row>
    <row r="17" spans="1:3" x14ac:dyDescent="0.25">
      <c r="A17" s="54" t="str">
        <f>Payment!A22</f>
        <v>Revised 8/22/2024</v>
      </c>
      <c r="C17" s="200"/>
    </row>
  </sheetData>
  <sheetProtection algorithmName="SHA-512" hashValue="/dGMRE9gEaVYkfaU3fyE/MxNcYYED9OujRS1svWIRdgWPdWDs6S/i7EbH1jeZNlgQ+S3aQcjzpvUhFIZ2a7SOA==" saltValue="lxvELmdiVGfPj6jwOoI8Hw==" spinCount="100000" sheet="1" objects="1" scenarios="1"/>
  <mergeCells count="15">
    <mergeCell ref="L3:Y3"/>
    <mergeCell ref="B1:D1"/>
    <mergeCell ref="A8:B8"/>
    <mergeCell ref="A15:B15"/>
    <mergeCell ref="A7:B7"/>
    <mergeCell ref="A13:B13"/>
    <mergeCell ref="A14:B14"/>
    <mergeCell ref="A11:B11"/>
    <mergeCell ref="A4:B4"/>
    <mergeCell ref="A9:B9"/>
    <mergeCell ref="A12:B12"/>
    <mergeCell ref="C3:K3"/>
    <mergeCell ref="A6:B6"/>
    <mergeCell ref="A10:B10"/>
    <mergeCell ref="A5:B5"/>
  </mergeCells>
  <phoneticPr fontId="0" type="noConversion"/>
  <conditionalFormatting sqref="C16">
    <cfRule type="cellIs" dxfId="24" priority="20" operator="greaterThan">
      <formula>$C$15</formula>
    </cfRule>
  </conditionalFormatting>
  <conditionalFormatting sqref="D16">
    <cfRule type="cellIs" dxfId="23" priority="19" operator="greaterThan">
      <formula>$D$15</formula>
    </cfRule>
  </conditionalFormatting>
  <conditionalFormatting sqref="E16">
    <cfRule type="cellIs" dxfId="22" priority="18" operator="greaterThan">
      <formula>$E$15</formula>
    </cfRule>
  </conditionalFormatting>
  <conditionalFormatting sqref="F16">
    <cfRule type="cellIs" dxfId="21" priority="17" operator="greaterThan">
      <formula>$F$15</formula>
    </cfRule>
  </conditionalFormatting>
  <conditionalFormatting sqref="G16">
    <cfRule type="cellIs" dxfId="20" priority="16" operator="greaterThan">
      <formula>$G$15</formula>
    </cfRule>
  </conditionalFormatting>
  <conditionalFormatting sqref="H16">
    <cfRule type="cellIs" dxfId="19" priority="14" operator="greaterThan">
      <formula>$H$15</formula>
    </cfRule>
  </conditionalFormatting>
  <conditionalFormatting sqref="I16">
    <cfRule type="cellIs" dxfId="18" priority="13" operator="greaterThan">
      <formula>$I$15</formula>
    </cfRule>
  </conditionalFormatting>
  <conditionalFormatting sqref="J16">
    <cfRule type="cellIs" dxfId="17" priority="12" operator="greaterThan">
      <formula>$J$15</formula>
    </cfRule>
  </conditionalFormatting>
  <conditionalFormatting sqref="K16">
    <cfRule type="cellIs" dxfId="16" priority="11" operator="greaterThan">
      <formula>$K$15</formula>
    </cfRule>
  </conditionalFormatting>
  <conditionalFormatting sqref="L16">
    <cfRule type="cellIs" dxfId="15" priority="9" operator="greaterThan">
      <formula>$L$15</formula>
    </cfRule>
  </conditionalFormatting>
  <conditionalFormatting sqref="M16">
    <cfRule type="cellIs" dxfId="14" priority="8" operator="greaterThan">
      <formula>$M$15</formula>
    </cfRule>
  </conditionalFormatting>
  <conditionalFormatting sqref="N16">
    <cfRule type="cellIs" dxfId="13" priority="38" operator="greaterThan">
      <formula>$N$15</formula>
    </cfRule>
  </conditionalFormatting>
  <conditionalFormatting sqref="O16">
    <cfRule type="cellIs" dxfId="12" priority="21" operator="greaterThan">
      <formula>$O$15</formula>
    </cfRule>
  </conditionalFormatting>
  <conditionalFormatting sqref="P16">
    <cfRule type="cellIs" dxfId="11" priority="7" operator="greaterThan">
      <formula>$P$15</formula>
    </cfRule>
  </conditionalFormatting>
  <conditionalFormatting sqref="Q16">
    <cfRule type="cellIs" dxfId="10" priority="6" operator="greaterThan">
      <formula>$Q$15</formula>
    </cfRule>
  </conditionalFormatting>
  <conditionalFormatting sqref="R16">
    <cfRule type="cellIs" dxfId="9" priority="3" operator="greaterThan">
      <formula>$R$15</formula>
    </cfRule>
  </conditionalFormatting>
  <conditionalFormatting sqref="S16:Y16">
    <cfRule type="expression" dxfId="8" priority="23" stopIfTrue="1">
      <formula>S16&gt;S15+(S15*0.1)</formula>
    </cfRule>
  </conditionalFormatting>
  <pageMargins left="0.75" right="0.75" top="1" bottom="1" header="0.5" footer="0.5"/>
  <pageSetup scale="78" fitToWidth="2" pageOrder="overThenDown" orientation="landscape" r:id="rId1"/>
  <headerFooter alignWithMargins="0">
    <oddHeader xml:space="preserve">&amp;C&amp;"Arial,Bold"Monthly Request for Funds&amp;"Arial,Regular"
</oddHeader>
    <oddFooter>&amp;R&amp;6&amp;F /&amp;A
Printed &amp;D</oddFooter>
  </headerFooter>
  <colBreaks count="1" manualBreakCount="1">
    <brk id="17"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Z67"/>
  <sheetViews>
    <sheetView topLeftCell="AK1" zoomScale="84" zoomScaleNormal="84" workbookViewId="0">
      <selection activeCell="C4" sqref="C4:C5"/>
    </sheetView>
  </sheetViews>
  <sheetFormatPr defaultRowHeight="13.2" x14ac:dyDescent="0.25"/>
  <cols>
    <col min="1" max="1" width="19" style="231" customWidth="1"/>
    <col min="2" max="2" width="28.44140625" style="231" customWidth="1"/>
    <col min="3" max="4" width="17.6640625" style="233" customWidth="1"/>
    <col min="5" max="10" width="17.6640625" customWidth="1"/>
    <col min="11" max="11" width="18.5546875" customWidth="1"/>
    <col min="12" max="15" width="17.6640625" customWidth="1"/>
    <col min="16" max="16" width="17.6640625" style="233" customWidth="1"/>
    <col min="17" max="40" width="17.6640625" customWidth="1"/>
    <col min="41" max="43" width="19.6640625" customWidth="1"/>
    <col min="44" max="46" width="17.6640625" customWidth="1"/>
    <col min="47" max="47" width="21.88671875" customWidth="1"/>
    <col min="48" max="48" width="21" customWidth="1"/>
  </cols>
  <sheetData>
    <row r="1" spans="1:48" ht="21" x14ac:dyDescent="0.4">
      <c r="A1" s="478" t="s">
        <v>325</v>
      </c>
      <c r="B1" s="478"/>
      <c r="C1" s="478"/>
      <c r="D1" s="478"/>
      <c r="E1" s="478"/>
      <c r="F1" s="478"/>
      <c r="G1" s="478"/>
      <c r="H1" s="478"/>
      <c r="I1" s="478"/>
      <c r="J1" s="478"/>
      <c r="K1" s="478"/>
      <c r="L1" s="478"/>
      <c r="M1" s="478"/>
      <c r="N1" s="478"/>
      <c r="O1" s="478"/>
      <c r="P1" s="478"/>
    </row>
    <row r="2" spans="1:48" x14ac:dyDescent="0.25">
      <c r="A2" s="221" t="s">
        <v>263</v>
      </c>
      <c r="B2" s="222">
        <f>Payment!B1</f>
        <v>0</v>
      </c>
      <c r="P2" s="251"/>
    </row>
    <row r="3" spans="1:48" ht="13.8" thickBot="1" x14ac:dyDescent="0.3">
      <c r="A3" s="1" t="s">
        <v>125</v>
      </c>
      <c r="B3" s="89">
        <f>Payment!B2</f>
        <v>0</v>
      </c>
      <c r="C3" s="242" t="s">
        <v>2</v>
      </c>
      <c r="D3" s="287">
        <f>Payment!D2</f>
        <v>0</v>
      </c>
      <c r="P3" s="288"/>
    </row>
    <row r="4" spans="1:48" ht="37.5" customHeight="1" x14ac:dyDescent="0.3">
      <c r="A4" s="223" t="s">
        <v>17</v>
      </c>
      <c r="B4" s="223"/>
      <c r="C4" s="479" t="s">
        <v>411</v>
      </c>
      <c r="D4" s="475" t="s">
        <v>327</v>
      </c>
      <c r="E4" s="476"/>
      <c r="F4" s="476"/>
      <c r="G4" s="476"/>
      <c r="H4" s="477"/>
      <c r="I4" s="475" t="s">
        <v>328</v>
      </c>
      <c r="J4" s="476"/>
      <c r="K4" s="476"/>
      <c r="L4" s="476"/>
      <c r="M4" s="476"/>
      <c r="N4" s="477"/>
      <c r="O4" s="475" t="s">
        <v>329</v>
      </c>
      <c r="P4" s="476"/>
      <c r="Q4" s="476"/>
      <c r="R4" s="477"/>
      <c r="S4" s="475" t="s">
        <v>309</v>
      </c>
      <c r="T4" s="476"/>
      <c r="U4" s="476"/>
      <c r="V4" s="477"/>
      <c r="W4" s="475" t="s">
        <v>149</v>
      </c>
      <c r="X4" s="476"/>
      <c r="Y4" s="476"/>
      <c r="Z4" s="476"/>
      <c r="AA4" s="476"/>
      <c r="AB4" s="476"/>
      <c r="AC4" s="476"/>
      <c r="AD4" s="476"/>
      <c r="AE4" s="476"/>
      <c r="AF4" s="476"/>
      <c r="AG4" s="476"/>
      <c r="AH4" s="477"/>
      <c r="AI4" s="475" t="s">
        <v>330</v>
      </c>
      <c r="AJ4" s="476"/>
      <c r="AK4" s="477"/>
      <c r="AL4" s="341" t="s">
        <v>376</v>
      </c>
      <c r="AM4" s="475" t="s">
        <v>331</v>
      </c>
      <c r="AN4" s="477"/>
      <c r="AO4" s="481" t="s">
        <v>332</v>
      </c>
      <c r="AP4" s="482"/>
      <c r="AQ4" s="483"/>
      <c r="AR4" s="475" t="s">
        <v>333</v>
      </c>
      <c r="AS4" s="477"/>
      <c r="AT4" s="341" t="s">
        <v>382</v>
      </c>
      <c r="AU4" s="341" t="s">
        <v>276</v>
      </c>
      <c r="AV4" s="339" t="s">
        <v>165</v>
      </c>
    </row>
    <row r="5" spans="1:48" ht="61.5" customHeight="1" thickBot="1" x14ac:dyDescent="0.3">
      <c r="A5" s="224" t="s">
        <v>264</v>
      </c>
      <c r="B5" s="258"/>
      <c r="C5" s="480"/>
      <c r="D5" s="330" t="s">
        <v>334</v>
      </c>
      <c r="E5" s="331" t="s">
        <v>297</v>
      </c>
      <c r="F5" s="331" t="s">
        <v>308</v>
      </c>
      <c r="G5" s="331" t="s">
        <v>311</v>
      </c>
      <c r="H5" s="333" t="s">
        <v>312</v>
      </c>
      <c r="I5" s="330" t="s">
        <v>335</v>
      </c>
      <c r="J5" s="332" t="s">
        <v>305</v>
      </c>
      <c r="K5" s="332" t="s">
        <v>307</v>
      </c>
      <c r="L5" s="332" t="s">
        <v>306</v>
      </c>
      <c r="M5" s="332" t="s">
        <v>289</v>
      </c>
      <c r="N5" s="333" t="s">
        <v>304</v>
      </c>
      <c r="O5" s="330" t="s">
        <v>271</v>
      </c>
      <c r="P5" s="332" t="s">
        <v>272</v>
      </c>
      <c r="Q5" s="332" t="s">
        <v>336</v>
      </c>
      <c r="R5" s="333" t="s">
        <v>337</v>
      </c>
      <c r="S5" s="330" t="s">
        <v>338</v>
      </c>
      <c r="T5" s="331" t="s">
        <v>200</v>
      </c>
      <c r="U5" s="331" t="s">
        <v>324</v>
      </c>
      <c r="V5" s="333" t="s">
        <v>339</v>
      </c>
      <c r="W5" s="334" t="s">
        <v>340</v>
      </c>
      <c r="X5" s="334" t="s">
        <v>341</v>
      </c>
      <c r="Y5" s="335" t="s">
        <v>342</v>
      </c>
      <c r="Z5" s="331" t="s">
        <v>298</v>
      </c>
      <c r="AA5" s="331" t="s">
        <v>310</v>
      </c>
      <c r="AB5" s="331" t="s">
        <v>343</v>
      </c>
      <c r="AC5" s="331" t="s">
        <v>344</v>
      </c>
      <c r="AD5" s="331" t="s">
        <v>345</v>
      </c>
      <c r="AE5" s="332" t="s">
        <v>346</v>
      </c>
      <c r="AF5" s="331" t="s">
        <v>347</v>
      </c>
      <c r="AG5" s="331" t="s">
        <v>313</v>
      </c>
      <c r="AH5" s="333" t="s">
        <v>314</v>
      </c>
      <c r="AI5" s="336" t="s">
        <v>348</v>
      </c>
      <c r="AJ5" s="337" t="s">
        <v>349</v>
      </c>
      <c r="AK5" s="377" t="s">
        <v>350</v>
      </c>
      <c r="AL5" s="340" t="s">
        <v>377</v>
      </c>
      <c r="AM5" s="391" t="s">
        <v>378</v>
      </c>
      <c r="AN5" s="392" t="s">
        <v>370</v>
      </c>
      <c r="AO5" s="391" t="s">
        <v>379</v>
      </c>
      <c r="AP5" s="393" t="s">
        <v>380</v>
      </c>
      <c r="AQ5" s="392" t="s">
        <v>371</v>
      </c>
      <c r="AR5" s="330" t="s">
        <v>351</v>
      </c>
      <c r="AS5" s="338" t="s">
        <v>352</v>
      </c>
      <c r="AT5" s="340" t="s">
        <v>383</v>
      </c>
      <c r="AU5" s="378" t="s">
        <v>277</v>
      </c>
      <c r="AV5" s="378"/>
    </row>
    <row r="6" spans="1:48" ht="15" customHeight="1" thickBot="1" x14ac:dyDescent="0.3">
      <c r="A6" s="224" t="s">
        <v>325</v>
      </c>
      <c r="B6" s="228"/>
      <c r="C6" s="273"/>
      <c r="D6" s="282"/>
      <c r="E6" s="274"/>
      <c r="F6" s="282"/>
      <c r="G6" s="274"/>
      <c r="H6" s="274"/>
      <c r="I6" s="272"/>
      <c r="J6" s="274"/>
      <c r="K6" s="274"/>
      <c r="L6" s="274"/>
      <c r="M6" s="274"/>
      <c r="N6" s="274"/>
      <c r="O6" s="272"/>
      <c r="P6" s="274"/>
      <c r="Q6" s="274"/>
      <c r="R6" s="274"/>
      <c r="S6" s="272"/>
      <c r="T6" s="274"/>
      <c r="U6" s="274"/>
      <c r="V6" s="274"/>
      <c r="W6" s="269"/>
      <c r="X6" s="274"/>
      <c r="Y6" s="274"/>
      <c r="Z6" s="274"/>
      <c r="AA6" s="274"/>
      <c r="AB6" s="274"/>
      <c r="AC6" s="274"/>
      <c r="AD6" s="274"/>
      <c r="AE6" s="274"/>
      <c r="AF6" s="274"/>
      <c r="AG6" s="274"/>
      <c r="AH6" s="274"/>
      <c r="AI6" s="272"/>
      <c r="AJ6" s="274"/>
      <c r="AK6" s="274"/>
      <c r="AL6" s="273"/>
      <c r="AM6" s="394"/>
      <c r="AN6" s="399"/>
      <c r="AO6" s="394"/>
      <c r="AP6" s="403"/>
      <c r="AQ6" s="399"/>
      <c r="AR6" s="272"/>
      <c r="AS6" s="274"/>
      <c r="AT6" s="273"/>
      <c r="AU6" s="269"/>
      <c r="AV6" s="269"/>
    </row>
    <row r="7" spans="1:48" ht="15" customHeight="1" x14ac:dyDescent="0.25">
      <c r="A7" s="225"/>
      <c r="B7" s="228" t="s">
        <v>295</v>
      </c>
      <c r="C7" s="279"/>
      <c r="D7" s="342"/>
      <c r="E7" s="343"/>
      <c r="F7" s="343"/>
      <c r="G7" s="343"/>
      <c r="H7" s="344"/>
      <c r="I7" s="345"/>
      <c r="J7" s="281"/>
      <c r="K7" s="281"/>
      <c r="L7" s="281"/>
      <c r="M7" s="281"/>
      <c r="N7" s="346"/>
      <c r="O7" s="342"/>
      <c r="P7" s="343"/>
      <c r="Q7" s="343"/>
      <c r="R7" s="344"/>
      <c r="S7" s="342"/>
      <c r="T7" s="343"/>
      <c r="U7" s="343"/>
      <c r="V7" s="344"/>
      <c r="W7" s="345"/>
      <c r="X7" s="281"/>
      <c r="Y7" s="281"/>
      <c r="Z7" s="281"/>
      <c r="AA7" s="281"/>
      <c r="AB7" s="281"/>
      <c r="AC7" s="281"/>
      <c r="AD7" s="281"/>
      <c r="AE7" s="281"/>
      <c r="AF7" s="281"/>
      <c r="AG7" s="281"/>
      <c r="AH7" s="346"/>
      <c r="AI7" s="345"/>
      <c r="AJ7" s="281"/>
      <c r="AK7" s="346"/>
      <c r="AL7" s="279"/>
      <c r="AM7" s="395"/>
      <c r="AN7" s="400"/>
      <c r="AO7" s="280"/>
      <c r="AP7" s="404"/>
      <c r="AQ7" s="401"/>
      <c r="AR7" s="342"/>
      <c r="AS7" s="344"/>
      <c r="AT7" s="279"/>
      <c r="AU7" s="279"/>
      <c r="AV7" s="381">
        <f t="shared" ref="AV7:AV12" si="0">C7-SUM(D7:AU7)</f>
        <v>0</v>
      </c>
    </row>
    <row r="8" spans="1:48" ht="15" customHeight="1" x14ac:dyDescent="0.25">
      <c r="A8" s="225"/>
      <c r="B8" s="228" t="s">
        <v>265</v>
      </c>
      <c r="C8" s="267"/>
      <c r="D8" s="345"/>
      <c r="E8" s="281"/>
      <c r="F8" s="281"/>
      <c r="G8" s="281"/>
      <c r="H8" s="346"/>
      <c r="I8" s="345"/>
      <c r="J8" s="281"/>
      <c r="K8" s="281"/>
      <c r="L8" s="281"/>
      <c r="M8" s="281"/>
      <c r="N8" s="346"/>
      <c r="O8" s="345"/>
      <c r="P8" s="281"/>
      <c r="Q8" s="281"/>
      <c r="R8" s="346"/>
      <c r="S8" s="345"/>
      <c r="T8" s="281"/>
      <c r="U8" s="281"/>
      <c r="V8" s="346"/>
      <c r="W8" s="345"/>
      <c r="X8" s="281"/>
      <c r="Y8" s="281"/>
      <c r="Z8" s="281"/>
      <c r="AA8" s="281"/>
      <c r="AB8" s="281"/>
      <c r="AC8" s="281"/>
      <c r="AD8" s="281"/>
      <c r="AE8" s="281"/>
      <c r="AF8" s="281"/>
      <c r="AG8" s="281"/>
      <c r="AH8" s="346"/>
      <c r="AI8" s="345"/>
      <c r="AJ8" s="281"/>
      <c r="AK8" s="346"/>
      <c r="AL8" s="267"/>
      <c r="AM8" s="280"/>
      <c r="AN8" s="401"/>
      <c r="AO8" s="280"/>
      <c r="AP8" s="404"/>
      <c r="AQ8" s="401"/>
      <c r="AR8" s="345"/>
      <c r="AS8" s="346"/>
      <c r="AT8" s="267"/>
      <c r="AU8" s="267"/>
      <c r="AV8" s="381">
        <f t="shared" si="0"/>
        <v>0</v>
      </c>
    </row>
    <row r="9" spans="1:48" ht="15" customHeight="1" x14ac:dyDescent="0.25">
      <c r="A9" s="225"/>
      <c r="B9" s="228" t="s">
        <v>266</v>
      </c>
      <c r="C9" s="267"/>
      <c r="D9" s="345"/>
      <c r="E9" s="281"/>
      <c r="F9" s="281"/>
      <c r="G9" s="281"/>
      <c r="H9" s="346"/>
      <c r="I9" s="345"/>
      <c r="J9" s="281"/>
      <c r="K9" s="281"/>
      <c r="L9" s="281"/>
      <c r="M9" s="281"/>
      <c r="N9" s="346"/>
      <c r="O9" s="345"/>
      <c r="P9" s="281"/>
      <c r="Q9" s="281"/>
      <c r="R9" s="346"/>
      <c r="S9" s="345"/>
      <c r="T9" s="281"/>
      <c r="U9" s="281"/>
      <c r="V9" s="346"/>
      <c r="W9" s="345"/>
      <c r="X9" s="281"/>
      <c r="Y9" s="281"/>
      <c r="Z9" s="281"/>
      <c r="AA9" s="281"/>
      <c r="AB9" s="281"/>
      <c r="AC9" s="281"/>
      <c r="AD9" s="281"/>
      <c r="AE9" s="281"/>
      <c r="AF9" s="281"/>
      <c r="AG9" s="281"/>
      <c r="AH9" s="346"/>
      <c r="AI9" s="345"/>
      <c r="AJ9" s="281"/>
      <c r="AK9" s="346"/>
      <c r="AL9" s="267"/>
      <c r="AM9" s="280"/>
      <c r="AN9" s="401"/>
      <c r="AO9" s="280"/>
      <c r="AP9" s="404"/>
      <c r="AQ9" s="401"/>
      <c r="AR9" s="345"/>
      <c r="AS9" s="346"/>
      <c r="AT9" s="267"/>
      <c r="AU9" s="267"/>
      <c r="AV9" s="381">
        <f t="shared" si="0"/>
        <v>0</v>
      </c>
    </row>
    <row r="10" spans="1:48" ht="15" customHeight="1" x14ac:dyDescent="0.25">
      <c r="A10" s="225"/>
      <c r="B10" s="228" t="s">
        <v>326</v>
      </c>
      <c r="C10" s="267"/>
      <c r="D10" s="345"/>
      <c r="E10" s="281"/>
      <c r="F10" s="281"/>
      <c r="G10" s="281"/>
      <c r="H10" s="346"/>
      <c r="I10" s="345"/>
      <c r="J10" s="281"/>
      <c r="K10" s="281"/>
      <c r="L10" s="281"/>
      <c r="M10" s="281"/>
      <c r="N10" s="346"/>
      <c r="O10" s="345"/>
      <c r="P10" s="281"/>
      <c r="Q10" s="281"/>
      <c r="R10" s="346"/>
      <c r="S10" s="345"/>
      <c r="T10" s="281"/>
      <c r="U10" s="281"/>
      <c r="V10" s="346"/>
      <c r="W10" s="345"/>
      <c r="X10" s="281"/>
      <c r="Y10" s="281"/>
      <c r="Z10" s="281"/>
      <c r="AA10" s="281"/>
      <c r="AB10" s="281"/>
      <c r="AC10" s="281"/>
      <c r="AD10" s="281"/>
      <c r="AE10" s="281"/>
      <c r="AF10" s="281"/>
      <c r="AG10" s="281"/>
      <c r="AH10" s="346"/>
      <c r="AI10" s="345"/>
      <c r="AJ10" s="281"/>
      <c r="AK10" s="346"/>
      <c r="AL10" s="267"/>
      <c r="AM10" s="280"/>
      <c r="AN10" s="401"/>
      <c r="AO10" s="280"/>
      <c r="AP10" s="404"/>
      <c r="AQ10" s="401"/>
      <c r="AR10" s="345"/>
      <c r="AS10" s="346"/>
      <c r="AT10" s="267"/>
      <c r="AU10" s="390"/>
      <c r="AV10" s="381">
        <f t="shared" si="0"/>
        <v>0</v>
      </c>
    </row>
    <row r="11" spans="1:48" ht="15" customHeight="1" x14ac:dyDescent="0.25">
      <c r="A11" s="225"/>
      <c r="B11" s="228" t="s">
        <v>296</v>
      </c>
      <c r="C11" s="267"/>
      <c r="D11" s="345"/>
      <c r="E11" s="281"/>
      <c r="F11" s="281"/>
      <c r="G11" s="281"/>
      <c r="H11" s="346"/>
      <c r="I11" s="345"/>
      <c r="J11" s="281"/>
      <c r="K11" s="281"/>
      <c r="L11" s="281"/>
      <c r="M11" s="281"/>
      <c r="N11" s="346"/>
      <c r="O11" s="345"/>
      <c r="P11" s="281"/>
      <c r="Q11" s="281"/>
      <c r="R11" s="346"/>
      <c r="S11" s="345"/>
      <c r="T11" s="281"/>
      <c r="U11" s="281"/>
      <c r="V11" s="346"/>
      <c r="W11" s="345"/>
      <c r="X11" s="281"/>
      <c r="Y11" s="281"/>
      <c r="Z11" s="281"/>
      <c r="AA11" s="281"/>
      <c r="AB11" s="281"/>
      <c r="AC11" s="281"/>
      <c r="AD11" s="281"/>
      <c r="AE11" s="281"/>
      <c r="AF11" s="281"/>
      <c r="AG11" s="281"/>
      <c r="AH11" s="346"/>
      <c r="AI11" s="345"/>
      <c r="AJ11" s="281"/>
      <c r="AK11" s="346"/>
      <c r="AL11" s="267"/>
      <c r="AM11" s="280"/>
      <c r="AN11" s="401"/>
      <c r="AO11" s="280"/>
      <c r="AP11" s="404"/>
      <c r="AQ11" s="401"/>
      <c r="AR11" s="345"/>
      <c r="AS11" s="346"/>
      <c r="AT11" s="267"/>
      <c r="AU11" s="267"/>
      <c r="AV11" s="381">
        <f t="shared" si="0"/>
        <v>0</v>
      </c>
    </row>
    <row r="12" spans="1:48" ht="15" customHeight="1" x14ac:dyDescent="0.25">
      <c r="A12" s="225"/>
      <c r="B12" s="227" t="s">
        <v>303</v>
      </c>
      <c r="C12" s="365"/>
      <c r="D12" s="387"/>
      <c r="E12" s="388"/>
      <c r="F12" s="388"/>
      <c r="G12" s="388"/>
      <c r="H12" s="389"/>
      <c r="I12" s="387"/>
      <c r="J12" s="388"/>
      <c r="K12" s="388"/>
      <c r="L12" s="388"/>
      <c r="M12" s="388"/>
      <c r="N12" s="389"/>
      <c r="O12" s="387"/>
      <c r="P12" s="388"/>
      <c r="Q12" s="388"/>
      <c r="R12" s="389"/>
      <c r="S12" s="387"/>
      <c r="T12" s="388"/>
      <c r="U12" s="388"/>
      <c r="V12" s="389"/>
      <c r="W12" s="387"/>
      <c r="X12" s="388"/>
      <c r="Y12" s="388"/>
      <c r="Z12" s="388"/>
      <c r="AA12" s="388"/>
      <c r="AB12" s="388"/>
      <c r="AC12" s="388"/>
      <c r="AD12" s="388"/>
      <c r="AE12" s="388"/>
      <c r="AF12" s="388"/>
      <c r="AG12" s="388"/>
      <c r="AH12" s="389"/>
      <c r="AI12" s="387"/>
      <c r="AJ12" s="388"/>
      <c r="AK12" s="389"/>
      <c r="AL12" s="390"/>
      <c r="AM12" s="396"/>
      <c r="AN12" s="389"/>
      <c r="AO12" s="396"/>
      <c r="AP12" s="405"/>
      <c r="AQ12" s="389"/>
      <c r="AR12" s="387"/>
      <c r="AS12" s="366"/>
      <c r="AT12" s="390"/>
      <c r="AU12" s="390"/>
      <c r="AV12" s="382">
        <f t="shared" si="0"/>
        <v>0</v>
      </c>
    </row>
    <row r="13" spans="1:48" ht="15" customHeight="1" thickBot="1" x14ac:dyDescent="0.3">
      <c r="A13" s="368" t="s">
        <v>279</v>
      </c>
      <c r="B13" s="228"/>
      <c r="C13" s="269"/>
      <c r="D13" s="234"/>
      <c r="E13" s="235"/>
      <c r="F13" s="235"/>
      <c r="G13" s="235"/>
      <c r="H13" s="254"/>
      <c r="I13" s="234"/>
      <c r="J13" s="235"/>
      <c r="K13" s="235"/>
      <c r="L13" s="235"/>
      <c r="M13" s="235"/>
      <c r="N13" s="254"/>
      <c r="O13" s="234"/>
      <c r="P13" s="235"/>
      <c r="Q13" s="235"/>
      <c r="R13" s="254"/>
      <c r="S13" s="234"/>
      <c r="T13" s="235"/>
      <c r="U13" s="235"/>
      <c r="V13" s="254"/>
      <c r="W13" s="234"/>
      <c r="X13" s="235"/>
      <c r="Y13" s="235"/>
      <c r="Z13" s="235"/>
      <c r="AA13" s="235"/>
      <c r="AB13" s="235"/>
      <c r="AC13" s="235"/>
      <c r="AD13" s="235"/>
      <c r="AE13" s="235"/>
      <c r="AF13" s="235"/>
      <c r="AG13" s="235"/>
      <c r="AH13" s="254"/>
      <c r="AI13" s="234"/>
      <c r="AJ13" s="235"/>
      <c r="AK13" s="254"/>
      <c r="AL13" s="269"/>
      <c r="AM13" s="292"/>
      <c r="AN13" s="254"/>
      <c r="AO13" s="292"/>
      <c r="AP13" s="406"/>
      <c r="AQ13" s="254"/>
      <c r="AR13" s="234"/>
      <c r="AS13" s="254"/>
      <c r="AT13" s="269"/>
      <c r="AU13" s="269"/>
      <c r="AV13" s="383"/>
    </row>
    <row r="14" spans="1:48" ht="15" customHeight="1" x14ac:dyDescent="0.25">
      <c r="A14" s="225"/>
      <c r="B14" s="226" t="s">
        <v>280</v>
      </c>
      <c r="C14" s="350"/>
      <c r="D14" s="372"/>
      <c r="E14" s="367"/>
      <c r="F14" s="367"/>
      <c r="G14" s="367"/>
      <c r="H14" s="373"/>
      <c r="I14" s="372"/>
      <c r="J14" s="367"/>
      <c r="K14" s="367"/>
      <c r="L14" s="367"/>
      <c r="M14" s="367"/>
      <c r="N14" s="373"/>
      <c r="O14" s="372"/>
      <c r="P14" s="367"/>
      <c r="Q14" s="367"/>
      <c r="R14" s="373"/>
      <c r="S14" s="372"/>
      <c r="T14" s="367"/>
      <c r="U14" s="367"/>
      <c r="V14" s="373"/>
      <c r="W14" s="372"/>
      <c r="X14" s="367"/>
      <c r="Y14" s="367"/>
      <c r="Z14" s="367"/>
      <c r="AA14" s="367"/>
      <c r="AB14" s="367"/>
      <c r="AC14" s="367"/>
      <c r="AD14" s="367"/>
      <c r="AE14" s="367"/>
      <c r="AF14" s="367"/>
      <c r="AG14" s="367"/>
      <c r="AH14" s="373"/>
      <c r="AI14" s="372"/>
      <c r="AJ14" s="367"/>
      <c r="AK14" s="373"/>
      <c r="AL14" s="350"/>
      <c r="AM14" s="397"/>
      <c r="AN14" s="373"/>
      <c r="AO14" s="397"/>
      <c r="AP14" s="407"/>
      <c r="AQ14" s="373"/>
      <c r="AR14" s="372"/>
      <c r="AS14" s="373"/>
      <c r="AT14" s="350"/>
      <c r="AU14" s="290"/>
    </row>
    <row r="15" spans="1:48" ht="15" customHeight="1" x14ac:dyDescent="0.25">
      <c r="A15" s="266"/>
      <c r="B15" s="228" t="s">
        <v>281</v>
      </c>
      <c r="C15" s="268"/>
      <c r="D15" s="236"/>
      <c r="E15" s="347"/>
      <c r="F15" s="347"/>
      <c r="G15" s="347"/>
      <c r="H15" s="374"/>
      <c r="I15" s="236"/>
      <c r="J15" s="347"/>
      <c r="K15" s="347"/>
      <c r="L15" s="347"/>
      <c r="M15" s="347"/>
      <c r="N15" s="374"/>
      <c r="O15" s="236"/>
      <c r="P15" s="347"/>
      <c r="Q15" s="347"/>
      <c r="R15" s="374"/>
      <c r="S15" s="236"/>
      <c r="T15" s="347"/>
      <c r="U15" s="347"/>
      <c r="V15" s="374"/>
      <c r="W15" s="236"/>
      <c r="X15" s="347"/>
      <c r="Y15" s="347"/>
      <c r="Z15" s="347"/>
      <c r="AA15" s="347"/>
      <c r="AB15" s="347"/>
      <c r="AC15" s="347"/>
      <c r="AD15" s="347"/>
      <c r="AE15" s="347"/>
      <c r="AF15" s="347"/>
      <c r="AG15" s="347"/>
      <c r="AH15" s="374"/>
      <c r="AI15" s="236"/>
      <c r="AJ15" s="347"/>
      <c r="AK15" s="374"/>
      <c r="AL15" s="268"/>
      <c r="AM15" s="278"/>
      <c r="AN15" s="374"/>
      <c r="AO15" s="278"/>
      <c r="AP15" s="408"/>
      <c r="AQ15" s="374"/>
      <c r="AR15" s="236"/>
      <c r="AS15" s="374"/>
      <c r="AT15" s="268"/>
      <c r="AU15" s="268"/>
    </row>
    <row r="16" spans="1:48" ht="15" customHeight="1" x14ac:dyDescent="0.25">
      <c r="A16" s="266"/>
      <c r="B16" s="227" t="s">
        <v>282</v>
      </c>
      <c r="C16" s="270"/>
      <c r="D16" s="375"/>
      <c r="E16" s="369"/>
      <c r="F16" s="369"/>
      <c r="G16" s="369"/>
      <c r="H16" s="376"/>
      <c r="I16" s="375"/>
      <c r="J16" s="369"/>
      <c r="K16" s="369"/>
      <c r="L16" s="369"/>
      <c r="M16" s="369"/>
      <c r="N16" s="376"/>
      <c r="O16" s="375"/>
      <c r="P16" s="369"/>
      <c r="Q16" s="369"/>
      <c r="R16" s="376"/>
      <c r="S16" s="375"/>
      <c r="T16" s="369"/>
      <c r="U16" s="369"/>
      <c r="V16" s="376"/>
      <c r="W16" s="375"/>
      <c r="X16" s="369"/>
      <c r="Y16" s="369"/>
      <c r="Z16" s="369"/>
      <c r="AA16" s="369"/>
      <c r="AB16" s="369"/>
      <c r="AC16" s="369"/>
      <c r="AD16" s="369"/>
      <c r="AE16" s="369"/>
      <c r="AF16" s="369"/>
      <c r="AG16" s="369"/>
      <c r="AH16" s="376"/>
      <c r="AI16" s="375"/>
      <c r="AJ16" s="369"/>
      <c r="AK16" s="376"/>
      <c r="AL16" s="270"/>
      <c r="AM16" s="398"/>
      <c r="AN16" s="376"/>
      <c r="AO16" s="398"/>
      <c r="AP16" s="409"/>
      <c r="AQ16" s="376"/>
      <c r="AR16" s="375"/>
      <c r="AS16" s="376"/>
      <c r="AT16" s="270"/>
      <c r="AU16" s="270"/>
    </row>
    <row r="17" spans="1:52" ht="15" customHeight="1" x14ac:dyDescent="0.25">
      <c r="A17" s="368" t="s">
        <v>283</v>
      </c>
      <c r="B17" s="228"/>
      <c r="C17" s="269"/>
      <c r="D17" s="234"/>
      <c r="E17" s="235"/>
      <c r="F17" s="235"/>
      <c r="G17" s="235"/>
      <c r="H17" s="254"/>
      <c r="I17" s="234"/>
      <c r="J17" s="235"/>
      <c r="K17" s="235"/>
      <c r="L17" s="235"/>
      <c r="M17" s="235"/>
      <c r="N17" s="254"/>
      <c r="O17" s="234"/>
      <c r="P17" s="235"/>
      <c r="Q17" s="235"/>
      <c r="R17" s="254"/>
      <c r="S17" s="234"/>
      <c r="T17" s="235"/>
      <c r="U17" s="235"/>
      <c r="V17" s="254"/>
      <c r="W17" s="234"/>
      <c r="X17" s="235"/>
      <c r="Y17" s="235"/>
      <c r="Z17" s="235"/>
      <c r="AA17" s="235"/>
      <c r="AB17" s="235"/>
      <c r="AC17" s="235"/>
      <c r="AD17" s="235"/>
      <c r="AE17" s="235"/>
      <c r="AF17" s="235"/>
      <c r="AG17" s="235"/>
      <c r="AH17" s="254"/>
      <c r="AI17" s="234"/>
      <c r="AJ17" s="235"/>
      <c r="AK17" s="254"/>
      <c r="AL17" s="269"/>
      <c r="AM17" s="292"/>
      <c r="AN17" s="254"/>
      <c r="AO17" s="292"/>
      <c r="AP17" s="406"/>
      <c r="AQ17" s="254"/>
      <c r="AR17" s="234"/>
      <c r="AS17" s="254"/>
      <c r="AT17" s="269"/>
      <c r="AU17" s="269"/>
    </row>
    <row r="18" spans="1:52" ht="15" customHeight="1" x14ac:dyDescent="0.25">
      <c r="A18" s="370"/>
      <c r="B18" s="226" t="s">
        <v>284</v>
      </c>
      <c r="C18" s="350"/>
      <c r="D18" s="372"/>
      <c r="E18" s="367"/>
      <c r="F18" s="367"/>
      <c r="G18" s="367"/>
      <c r="H18" s="373"/>
      <c r="I18" s="372"/>
      <c r="J18" s="367"/>
      <c r="K18" s="367"/>
      <c r="L18" s="367"/>
      <c r="M18" s="367"/>
      <c r="N18" s="373"/>
      <c r="O18" s="372"/>
      <c r="P18" s="367"/>
      <c r="Q18" s="367"/>
      <c r="R18" s="373"/>
      <c r="S18" s="372"/>
      <c r="T18" s="367"/>
      <c r="U18" s="367"/>
      <c r="V18" s="373"/>
      <c r="W18" s="372"/>
      <c r="X18" s="367"/>
      <c r="Y18" s="367"/>
      <c r="Z18" s="367"/>
      <c r="AA18" s="367"/>
      <c r="AB18" s="367"/>
      <c r="AC18" s="367"/>
      <c r="AD18" s="367"/>
      <c r="AE18" s="367"/>
      <c r="AF18" s="367"/>
      <c r="AG18" s="367"/>
      <c r="AH18" s="373"/>
      <c r="AI18" s="372"/>
      <c r="AJ18" s="367"/>
      <c r="AK18" s="373"/>
      <c r="AL18" s="350"/>
      <c r="AM18" s="397"/>
      <c r="AN18" s="373"/>
      <c r="AO18" s="397"/>
      <c r="AP18" s="407"/>
      <c r="AQ18" s="373"/>
      <c r="AR18" s="372"/>
      <c r="AS18" s="373"/>
      <c r="AT18" s="350"/>
      <c r="AU18" s="350"/>
    </row>
    <row r="19" spans="1:52" ht="15" customHeight="1" x14ac:dyDescent="0.25">
      <c r="A19" s="266"/>
      <c r="B19" s="228" t="s">
        <v>285</v>
      </c>
      <c r="C19" s="268"/>
      <c r="D19" s="236"/>
      <c r="E19" s="347"/>
      <c r="F19" s="347"/>
      <c r="G19" s="347"/>
      <c r="H19" s="374"/>
      <c r="I19" s="236"/>
      <c r="J19" s="347"/>
      <c r="K19" s="347"/>
      <c r="L19" s="347"/>
      <c r="M19" s="347"/>
      <c r="N19" s="374"/>
      <c r="O19" s="236"/>
      <c r="P19" s="347"/>
      <c r="Q19" s="347"/>
      <c r="R19" s="374"/>
      <c r="S19" s="236"/>
      <c r="T19" s="347"/>
      <c r="U19" s="347"/>
      <c r="V19" s="374"/>
      <c r="W19" s="236"/>
      <c r="X19" s="347"/>
      <c r="Y19" s="347"/>
      <c r="Z19" s="347"/>
      <c r="AA19" s="347"/>
      <c r="AB19" s="347"/>
      <c r="AC19" s="347"/>
      <c r="AD19" s="347"/>
      <c r="AE19" s="347"/>
      <c r="AF19" s="347"/>
      <c r="AG19" s="347"/>
      <c r="AH19" s="374"/>
      <c r="AI19" s="236"/>
      <c r="AJ19" s="347"/>
      <c r="AK19" s="374"/>
      <c r="AL19" s="268"/>
      <c r="AM19" s="278"/>
      <c r="AN19" s="374"/>
      <c r="AO19" s="278"/>
      <c r="AP19" s="408"/>
      <c r="AQ19" s="374"/>
      <c r="AR19" s="236"/>
      <c r="AS19" s="374"/>
      <c r="AT19" s="268"/>
      <c r="AU19" s="267"/>
    </row>
    <row r="20" spans="1:52" ht="15" customHeight="1" x14ac:dyDescent="0.25">
      <c r="A20" s="225"/>
      <c r="B20" s="227" t="s">
        <v>286</v>
      </c>
      <c r="C20" s="270"/>
      <c r="D20" s="375"/>
      <c r="E20" s="369"/>
      <c r="F20" s="369"/>
      <c r="G20" s="369"/>
      <c r="H20" s="376"/>
      <c r="I20" s="375"/>
      <c r="J20" s="369"/>
      <c r="K20" s="369"/>
      <c r="L20" s="369"/>
      <c r="M20" s="369"/>
      <c r="N20" s="376"/>
      <c r="O20" s="375"/>
      <c r="P20" s="369"/>
      <c r="Q20" s="369"/>
      <c r="R20" s="376"/>
      <c r="S20" s="375"/>
      <c r="T20" s="369"/>
      <c r="U20" s="369"/>
      <c r="V20" s="376"/>
      <c r="W20" s="375"/>
      <c r="X20" s="369"/>
      <c r="Y20" s="369"/>
      <c r="Z20" s="369"/>
      <c r="AA20" s="369"/>
      <c r="AB20" s="369"/>
      <c r="AC20" s="369"/>
      <c r="AD20" s="369"/>
      <c r="AE20" s="369"/>
      <c r="AF20" s="369"/>
      <c r="AG20" s="369"/>
      <c r="AH20" s="376"/>
      <c r="AI20" s="375"/>
      <c r="AJ20" s="369"/>
      <c r="AK20" s="376"/>
      <c r="AL20" s="270"/>
      <c r="AM20" s="398"/>
      <c r="AN20" s="376"/>
      <c r="AO20" s="398"/>
      <c r="AP20" s="409"/>
      <c r="AQ20" s="376"/>
      <c r="AR20" s="375"/>
      <c r="AS20" s="376"/>
      <c r="AT20" s="270"/>
      <c r="AU20" s="270"/>
    </row>
    <row r="21" spans="1:52" ht="15" customHeight="1" x14ac:dyDescent="0.25">
      <c r="A21" s="368" t="s">
        <v>117</v>
      </c>
      <c r="B21" s="228"/>
      <c r="C21" s="269"/>
      <c r="D21" s="234"/>
      <c r="E21" s="235"/>
      <c r="F21" s="235"/>
      <c r="G21" s="235"/>
      <c r="H21" s="254"/>
      <c r="I21" s="234"/>
      <c r="J21" s="235"/>
      <c r="K21" s="235"/>
      <c r="L21" s="235"/>
      <c r="M21" s="235"/>
      <c r="N21" s="254"/>
      <c r="O21" s="234"/>
      <c r="P21" s="235"/>
      <c r="Q21" s="235"/>
      <c r="R21" s="254"/>
      <c r="S21" s="234"/>
      <c r="T21" s="235"/>
      <c r="U21" s="235"/>
      <c r="V21" s="254"/>
      <c r="W21" s="234"/>
      <c r="X21" s="235"/>
      <c r="Y21" s="235"/>
      <c r="Z21" s="235"/>
      <c r="AA21" s="235"/>
      <c r="AB21" s="235"/>
      <c r="AC21" s="235"/>
      <c r="AD21" s="235"/>
      <c r="AE21" s="235"/>
      <c r="AF21" s="235"/>
      <c r="AG21" s="235"/>
      <c r="AH21" s="254"/>
      <c r="AI21" s="234"/>
      <c r="AJ21" s="235"/>
      <c r="AK21" s="254"/>
      <c r="AL21" s="269"/>
      <c r="AM21" s="292"/>
      <c r="AN21" s="254"/>
      <c r="AO21" s="292"/>
      <c r="AP21" s="406"/>
      <c r="AQ21" s="254"/>
      <c r="AR21" s="234"/>
      <c r="AS21" s="254"/>
      <c r="AT21" s="269"/>
      <c r="AU21" s="269"/>
    </row>
    <row r="22" spans="1:52" ht="15" customHeight="1" x14ac:dyDescent="0.25">
      <c r="A22" s="266"/>
      <c r="B22" s="226" t="s">
        <v>287</v>
      </c>
      <c r="C22" s="350"/>
      <c r="D22" s="372"/>
      <c r="E22" s="367"/>
      <c r="F22" s="367"/>
      <c r="G22" s="367"/>
      <c r="H22" s="373"/>
      <c r="I22" s="372"/>
      <c r="J22" s="367"/>
      <c r="K22" s="367"/>
      <c r="L22" s="367"/>
      <c r="M22" s="367"/>
      <c r="N22" s="373"/>
      <c r="O22" s="372"/>
      <c r="P22" s="367"/>
      <c r="Q22" s="367"/>
      <c r="R22" s="373"/>
      <c r="S22" s="372"/>
      <c r="T22" s="367"/>
      <c r="U22" s="367"/>
      <c r="V22" s="373"/>
      <c r="W22" s="372"/>
      <c r="X22" s="367"/>
      <c r="Y22" s="367"/>
      <c r="Z22" s="367"/>
      <c r="AA22" s="367"/>
      <c r="AB22" s="367"/>
      <c r="AC22" s="367"/>
      <c r="AD22" s="367"/>
      <c r="AE22" s="367"/>
      <c r="AF22" s="367"/>
      <c r="AG22" s="367"/>
      <c r="AH22" s="373"/>
      <c r="AI22" s="372"/>
      <c r="AJ22" s="367"/>
      <c r="AK22" s="373"/>
      <c r="AL22" s="350"/>
      <c r="AM22" s="397"/>
      <c r="AN22" s="373"/>
      <c r="AO22" s="397"/>
      <c r="AP22" s="407"/>
      <c r="AQ22" s="373"/>
      <c r="AR22" s="372"/>
      <c r="AS22" s="373"/>
      <c r="AT22" s="350"/>
      <c r="AU22" s="379"/>
    </row>
    <row r="23" spans="1:52" ht="15" customHeight="1" x14ac:dyDescent="0.25">
      <c r="A23" s="225"/>
      <c r="B23" s="228" t="s">
        <v>288</v>
      </c>
      <c r="C23" s="268"/>
      <c r="D23" s="236"/>
      <c r="E23" s="347"/>
      <c r="F23" s="347"/>
      <c r="G23" s="347"/>
      <c r="H23" s="374"/>
      <c r="I23" s="236"/>
      <c r="J23" s="347"/>
      <c r="K23" s="347"/>
      <c r="L23" s="347"/>
      <c r="M23" s="347"/>
      <c r="N23" s="374"/>
      <c r="O23" s="236"/>
      <c r="P23" s="347"/>
      <c r="Q23" s="347"/>
      <c r="R23" s="374"/>
      <c r="S23" s="236"/>
      <c r="T23" s="347"/>
      <c r="U23" s="347"/>
      <c r="V23" s="374"/>
      <c r="W23" s="236"/>
      <c r="X23" s="347"/>
      <c r="Y23" s="347"/>
      <c r="Z23" s="347"/>
      <c r="AA23" s="347"/>
      <c r="AB23" s="347"/>
      <c r="AC23" s="347"/>
      <c r="AD23" s="347"/>
      <c r="AE23" s="347"/>
      <c r="AF23" s="347"/>
      <c r="AG23" s="347"/>
      <c r="AH23" s="374"/>
      <c r="AI23" s="236"/>
      <c r="AJ23" s="347"/>
      <c r="AK23" s="374"/>
      <c r="AL23" s="268"/>
      <c r="AM23" s="278"/>
      <c r="AN23" s="374"/>
      <c r="AO23" s="278"/>
      <c r="AP23" s="408"/>
      <c r="AQ23" s="374"/>
      <c r="AR23" s="236"/>
      <c r="AS23" s="374"/>
      <c r="AT23" s="268"/>
      <c r="AU23" s="268"/>
    </row>
    <row r="24" spans="1:52" ht="15" customHeight="1" x14ac:dyDescent="0.25">
      <c r="A24" s="266"/>
      <c r="B24" s="228" t="s">
        <v>289</v>
      </c>
      <c r="C24" s="268"/>
      <c r="D24" s="236"/>
      <c r="E24" s="347"/>
      <c r="F24" s="347"/>
      <c r="G24" s="347"/>
      <c r="H24" s="374"/>
      <c r="I24" s="236"/>
      <c r="J24" s="347"/>
      <c r="K24" s="347"/>
      <c r="L24" s="347"/>
      <c r="M24" s="347"/>
      <c r="N24" s="374"/>
      <c r="O24" s="236"/>
      <c r="P24" s="347"/>
      <c r="Q24" s="347"/>
      <c r="R24" s="374"/>
      <c r="S24" s="236"/>
      <c r="T24" s="347"/>
      <c r="U24" s="347"/>
      <c r="V24" s="374"/>
      <c r="W24" s="236"/>
      <c r="X24" s="347"/>
      <c r="Y24" s="347"/>
      <c r="Z24" s="347"/>
      <c r="AA24" s="347"/>
      <c r="AB24" s="347"/>
      <c r="AC24" s="347"/>
      <c r="AD24" s="347"/>
      <c r="AE24" s="347"/>
      <c r="AF24" s="347"/>
      <c r="AG24" s="347"/>
      <c r="AH24" s="374"/>
      <c r="AI24" s="236"/>
      <c r="AJ24" s="347"/>
      <c r="AK24" s="374"/>
      <c r="AL24" s="268"/>
      <c r="AM24" s="278"/>
      <c r="AN24" s="374"/>
      <c r="AO24" s="278"/>
      <c r="AP24" s="408"/>
      <c r="AQ24" s="374"/>
      <c r="AR24" s="236"/>
      <c r="AS24" s="374"/>
      <c r="AT24" s="268"/>
      <c r="AU24" s="268"/>
    </row>
    <row r="25" spans="1:52" ht="15" customHeight="1" x14ac:dyDescent="0.25">
      <c r="A25" s="225"/>
      <c r="B25" s="228" t="s">
        <v>290</v>
      </c>
      <c r="C25" s="268"/>
      <c r="D25" s="236"/>
      <c r="E25" s="347"/>
      <c r="F25" s="347"/>
      <c r="G25" s="347"/>
      <c r="H25" s="374"/>
      <c r="I25" s="236"/>
      <c r="J25" s="347"/>
      <c r="K25" s="347"/>
      <c r="L25" s="347"/>
      <c r="M25" s="347"/>
      <c r="N25" s="374"/>
      <c r="O25" s="236"/>
      <c r="P25" s="347"/>
      <c r="Q25" s="347"/>
      <c r="R25" s="374"/>
      <c r="S25" s="236"/>
      <c r="T25" s="347"/>
      <c r="U25" s="347"/>
      <c r="V25" s="374"/>
      <c r="W25" s="236"/>
      <c r="X25" s="347"/>
      <c r="Y25" s="347"/>
      <c r="Z25" s="347"/>
      <c r="AA25" s="347"/>
      <c r="AB25" s="347"/>
      <c r="AC25" s="347"/>
      <c r="AD25" s="347"/>
      <c r="AE25" s="347"/>
      <c r="AF25" s="347"/>
      <c r="AG25" s="347"/>
      <c r="AH25" s="374"/>
      <c r="AI25" s="236"/>
      <c r="AJ25" s="347"/>
      <c r="AK25" s="374"/>
      <c r="AL25" s="268"/>
      <c r="AM25" s="278"/>
      <c r="AN25" s="374"/>
      <c r="AO25" s="278"/>
      <c r="AP25" s="408"/>
      <c r="AQ25" s="374"/>
      <c r="AR25" s="236"/>
      <c r="AS25" s="374"/>
      <c r="AT25" s="268"/>
      <c r="AU25" s="268"/>
    </row>
    <row r="26" spans="1:52" ht="15" customHeight="1" x14ac:dyDescent="0.25">
      <c r="A26" s="225"/>
      <c r="B26" s="228" t="s">
        <v>291</v>
      </c>
      <c r="C26" s="268"/>
      <c r="D26" s="236"/>
      <c r="E26" s="347"/>
      <c r="F26" s="347"/>
      <c r="G26" s="347"/>
      <c r="H26" s="374"/>
      <c r="I26" s="236"/>
      <c r="J26" s="347"/>
      <c r="K26" s="347"/>
      <c r="L26" s="347"/>
      <c r="M26" s="347"/>
      <c r="N26" s="374"/>
      <c r="O26" s="236"/>
      <c r="P26" s="347"/>
      <c r="Q26" s="347"/>
      <c r="R26" s="374"/>
      <c r="S26" s="236"/>
      <c r="T26" s="347"/>
      <c r="U26" s="347"/>
      <c r="V26" s="374"/>
      <c r="W26" s="236"/>
      <c r="X26" s="347"/>
      <c r="Y26" s="347"/>
      <c r="Z26" s="347"/>
      <c r="AA26" s="347"/>
      <c r="AB26" s="347"/>
      <c r="AC26" s="347"/>
      <c r="AD26" s="347"/>
      <c r="AE26" s="347"/>
      <c r="AF26" s="347"/>
      <c r="AG26" s="347"/>
      <c r="AH26" s="374"/>
      <c r="AI26" s="236"/>
      <c r="AJ26" s="347"/>
      <c r="AK26" s="374"/>
      <c r="AL26" s="268"/>
      <c r="AM26" s="278"/>
      <c r="AN26" s="374"/>
      <c r="AO26" s="278"/>
      <c r="AP26" s="408"/>
      <c r="AQ26" s="374"/>
      <c r="AR26" s="236"/>
      <c r="AS26" s="374"/>
      <c r="AT26" s="268"/>
      <c r="AU26" s="268"/>
    </row>
    <row r="27" spans="1:52" ht="15" customHeight="1" x14ac:dyDescent="0.25">
      <c r="A27" s="266"/>
      <c r="B27" s="228" t="s">
        <v>292</v>
      </c>
      <c r="C27" s="268"/>
      <c r="D27" s="236"/>
      <c r="E27" s="347"/>
      <c r="F27" s="347"/>
      <c r="G27" s="347"/>
      <c r="H27" s="374"/>
      <c r="I27" s="236"/>
      <c r="J27" s="347"/>
      <c r="K27" s="347"/>
      <c r="L27" s="347"/>
      <c r="M27" s="347"/>
      <c r="N27" s="374"/>
      <c r="O27" s="236"/>
      <c r="P27" s="347"/>
      <c r="Q27" s="347"/>
      <c r="R27" s="374"/>
      <c r="S27" s="236"/>
      <c r="T27" s="347"/>
      <c r="U27" s="347"/>
      <c r="V27" s="374"/>
      <c r="W27" s="236"/>
      <c r="X27" s="347"/>
      <c r="Y27" s="347"/>
      <c r="Z27" s="347"/>
      <c r="AA27" s="347"/>
      <c r="AB27" s="347"/>
      <c r="AC27" s="347"/>
      <c r="AD27" s="347"/>
      <c r="AE27" s="347"/>
      <c r="AF27" s="347"/>
      <c r="AG27" s="347"/>
      <c r="AH27" s="374"/>
      <c r="AI27" s="236"/>
      <c r="AJ27" s="347"/>
      <c r="AK27" s="374"/>
      <c r="AL27" s="268"/>
      <c r="AM27" s="278"/>
      <c r="AN27" s="374"/>
      <c r="AO27" s="278"/>
      <c r="AP27" s="408"/>
      <c r="AQ27" s="374"/>
      <c r="AR27" s="236"/>
      <c r="AS27" s="374"/>
      <c r="AT27" s="268"/>
      <c r="AU27" s="268"/>
    </row>
    <row r="28" spans="1:52" ht="15" customHeight="1" x14ac:dyDescent="0.25">
      <c r="A28" s="266"/>
      <c r="B28" s="228" t="s">
        <v>293</v>
      </c>
      <c r="C28" s="268"/>
      <c r="D28" s="236"/>
      <c r="E28" s="347"/>
      <c r="F28" s="347"/>
      <c r="G28" s="347"/>
      <c r="H28" s="374"/>
      <c r="I28" s="236"/>
      <c r="J28" s="347"/>
      <c r="K28" s="347"/>
      <c r="L28" s="347"/>
      <c r="M28" s="347"/>
      <c r="N28" s="374"/>
      <c r="O28" s="236"/>
      <c r="P28" s="347"/>
      <c r="Q28" s="347"/>
      <c r="R28" s="374"/>
      <c r="S28" s="236"/>
      <c r="T28" s="347"/>
      <c r="U28" s="347"/>
      <c r="V28" s="374"/>
      <c r="W28" s="236"/>
      <c r="X28" s="347"/>
      <c r="Y28" s="347"/>
      <c r="Z28" s="347"/>
      <c r="AA28" s="347"/>
      <c r="AB28" s="347"/>
      <c r="AC28" s="347"/>
      <c r="AD28" s="347"/>
      <c r="AE28" s="347"/>
      <c r="AF28" s="347"/>
      <c r="AG28" s="347"/>
      <c r="AH28" s="374"/>
      <c r="AI28" s="236"/>
      <c r="AJ28" s="347"/>
      <c r="AK28" s="374"/>
      <c r="AL28" s="268"/>
      <c r="AM28" s="278"/>
      <c r="AN28" s="374"/>
      <c r="AO28" s="278"/>
      <c r="AP28" s="408"/>
      <c r="AQ28" s="374"/>
      <c r="AR28" s="236"/>
      <c r="AS28" s="374"/>
      <c r="AT28" s="268"/>
      <c r="AU28" s="268"/>
    </row>
    <row r="29" spans="1:52" ht="15" customHeight="1" x14ac:dyDescent="0.25">
      <c r="A29" s="371" t="s">
        <v>294</v>
      </c>
      <c r="B29" s="221"/>
      <c r="C29" s="270"/>
      <c r="D29" s="375"/>
      <c r="E29" s="369"/>
      <c r="F29" s="369"/>
      <c r="G29" s="369"/>
      <c r="H29" s="376"/>
      <c r="I29" s="375"/>
      <c r="J29" s="369"/>
      <c r="K29" s="369"/>
      <c r="L29" s="369"/>
      <c r="M29" s="369"/>
      <c r="N29" s="376"/>
      <c r="O29" s="375"/>
      <c r="P29" s="369"/>
      <c r="Q29" s="369"/>
      <c r="R29" s="376"/>
      <c r="S29" s="375"/>
      <c r="T29" s="369"/>
      <c r="U29" s="369"/>
      <c r="V29" s="376"/>
      <c r="W29" s="375"/>
      <c r="X29" s="369"/>
      <c r="Y29" s="369"/>
      <c r="Z29" s="369"/>
      <c r="AA29" s="369"/>
      <c r="AB29" s="369"/>
      <c r="AC29" s="369"/>
      <c r="AD29" s="369"/>
      <c r="AE29" s="369"/>
      <c r="AF29" s="369"/>
      <c r="AG29" s="369"/>
      <c r="AH29" s="376"/>
      <c r="AI29" s="375"/>
      <c r="AJ29" s="369"/>
      <c r="AK29" s="376"/>
      <c r="AL29" s="270"/>
      <c r="AM29" s="398"/>
      <c r="AN29" s="376"/>
      <c r="AO29" s="398"/>
      <c r="AP29" s="409"/>
      <c r="AQ29" s="376"/>
      <c r="AR29" s="375"/>
      <c r="AS29" s="376"/>
      <c r="AT29" s="270"/>
      <c r="AU29" s="380"/>
    </row>
    <row r="30" spans="1:52" ht="15" customHeight="1" x14ac:dyDescent="0.25">
      <c r="A30" s="368" t="s">
        <v>267</v>
      </c>
      <c r="B30" s="224"/>
      <c r="C30" s="269"/>
      <c r="D30" s="234"/>
      <c r="E30" s="235"/>
      <c r="F30" s="235"/>
      <c r="G30" s="235"/>
      <c r="H30" s="254"/>
      <c r="I30" s="234"/>
      <c r="J30" s="235"/>
      <c r="K30" s="235"/>
      <c r="L30" s="235"/>
      <c r="M30" s="235"/>
      <c r="N30" s="254"/>
      <c r="O30" s="234"/>
      <c r="P30" s="235"/>
      <c r="Q30" s="235"/>
      <c r="R30" s="254"/>
      <c r="S30" s="234"/>
      <c r="T30" s="235"/>
      <c r="U30" s="235"/>
      <c r="V30" s="254"/>
      <c r="W30" s="234"/>
      <c r="X30" s="235"/>
      <c r="Y30" s="235"/>
      <c r="Z30" s="235"/>
      <c r="AA30" s="235"/>
      <c r="AB30" s="235"/>
      <c r="AC30" s="235"/>
      <c r="AD30" s="235"/>
      <c r="AE30" s="235"/>
      <c r="AF30" s="235"/>
      <c r="AG30" s="235"/>
      <c r="AH30" s="254"/>
      <c r="AI30" s="234"/>
      <c r="AJ30" s="235"/>
      <c r="AK30" s="254"/>
      <c r="AL30" s="269"/>
      <c r="AM30" s="292"/>
      <c r="AN30" s="254"/>
      <c r="AO30" s="292"/>
      <c r="AP30" s="406"/>
      <c r="AQ30" s="254"/>
      <c r="AR30" s="234"/>
      <c r="AS30" s="254"/>
      <c r="AT30" s="269"/>
      <c r="AU30" s="269"/>
      <c r="AV30" s="1" t="s">
        <v>387</v>
      </c>
      <c r="AX30" s="71"/>
      <c r="AY30" s="71"/>
      <c r="AZ30" s="414"/>
    </row>
    <row r="31" spans="1:52" ht="15" customHeight="1" x14ac:dyDescent="0.25">
      <c r="A31" s="226" t="s">
        <v>275</v>
      </c>
      <c r="B31" s="259"/>
      <c r="C31" s="350"/>
      <c r="D31" s="237"/>
      <c r="E31" s="348"/>
      <c r="F31" s="348"/>
      <c r="G31" s="348"/>
      <c r="H31" s="283"/>
      <c r="I31" s="237"/>
      <c r="J31" s="349"/>
      <c r="K31" s="349"/>
      <c r="L31" s="349"/>
      <c r="M31" s="349"/>
      <c r="N31" s="283"/>
      <c r="O31" s="237"/>
      <c r="P31" s="349"/>
      <c r="Q31" s="349"/>
      <c r="R31" s="283"/>
      <c r="S31" s="237"/>
      <c r="T31" s="348"/>
      <c r="U31" s="348"/>
      <c r="V31" s="283"/>
      <c r="W31" s="237"/>
      <c r="X31" s="349"/>
      <c r="Y31" s="349"/>
      <c r="Z31" s="348"/>
      <c r="AA31" s="348"/>
      <c r="AB31" s="348"/>
      <c r="AC31" s="348"/>
      <c r="AD31" s="348"/>
      <c r="AE31" s="349"/>
      <c r="AF31" s="348"/>
      <c r="AG31" s="348"/>
      <c r="AH31" s="283"/>
      <c r="AI31" s="293"/>
      <c r="AJ31" s="293"/>
      <c r="AK31" s="290"/>
      <c r="AL31" s="290"/>
      <c r="AM31" s="293"/>
      <c r="AN31" s="255"/>
      <c r="AO31" s="293"/>
      <c r="AP31" s="410"/>
      <c r="AQ31" s="255"/>
      <c r="AR31" s="293"/>
      <c r="AS31" s="350"/>
      <c r="AT31" s="290"/>
      <c r="AU31" s="350"/>
      <c r="AV31" s="20" t="s">
        <v>388</v>
      </c>
      <c r="AX31" s="71">
        <f>AU7+AU8+AU9+AU11</f>
        <v>0</v>
      </c>
      <c r="AY31" s="71"/>
      <c r="AZ31" s="415" t="e">
        <f>(AU7+AU8+AU9+AU11)/(SUM(D7:AU9)+SUM(D11:AU11))</f>
        <v>#DIV/0!</v>
      </c>
    </row>
    <row r="32" spans="1:52" ht="15" customHeight="1" x14ac:dyDescent="0.25">
      <c r="A32" s="227" t="s">
        <v>268</v>
      </c>
      <c r="B32" s="260"/>
      <c r="C32" s="268"/>
      <c r="D32" s="238" t="s">
        <v>4</v>
      </c>
      <c r="E32" s="351" t="s">
        <v>300</v>
      </c>
      <c r="F32" s="351" t="s">
        <v>302</v>
      </c>
      <c r="G32" s="351" t="s">
        <v>302</v>
      </c>
      <c r="H32" s="289" t="s">
        <v>302</v>
      </c>
      <c r="I32" s="238" t="s">
        <v>302</v>
      </c>
      <c r="J32" s="352" t="s">
        <v>300</v>
      </c>
      <c r="K32" s="352" t="s">
        <v>300</v>
      </c>
      <c r="L32" s="352" t="s">
        <v>4</v>
      </c>
      <c r="M32" s="352" t="s">
        <v>301</v>
      </c>
      <c r="N32" s="289" t="s">
        <v>301</v>
      </c>
      <c r="O32" s="238" t="s">
        <v>273</v>
      </c>
      <c r="P32" s="352" t="s">
        <v>274</v>
      </c>
      <c r="Q32" s="353" t="s">
        <v>4</v>
      </c>
      <c r="R32" s="354" t="s">
        <v>315</v>
      </c>
      <c r="S32" s="355" t="s">
        <v>315</v>
      </c>
      <c r="T32" s="351" t="s">
        <v>315</v>
      </c>
      <c r="U32" s="351" t="s">
        <v>315</v>
      </c>
      <c r="V32" s="289" t="s">
        <v>302</v>
      </c>
      <c r="W32" s="238" t="s">
        <v>353</v>
      </c>
      <c r="X32" s="352" t="s">
        <v>354</v>
      </c>
      <c r="Y32" s="352" t="s">
        <v>354</v>
      </c>
      <c r="Z32" s="351" t="s">
        <v>300</v>
      </c>
      <c r="AA32" s="351" t="s">
        <v>302</v>
      </c>
      <c r="AB32" s="351" t="s">
        <v>4</v>
      </c>
      <c r="AC32" s="351" t="s">
        <v>302</v>
      </c>
      <c r="AD32" s="351" t="s">
        <v>302</v>
      </c>
      <c r="AE32" s="352" t="s">
        <v>355</v>
      </c>
      <c r="AF32" s="351" t="s">
        <v>356</v>
      </c>
      <c r="AG32" s="351" t="s">
        <v>302</v>
      </c>
      <c r="AH32" s="289" t="s">
        <v>302</v>
      </c>
      <c r="AI32" s="356" t="s">
        <v>4</v>
      </c>
      <c r="AJ32" s="356" t="s">
        <v>315</v>
      </c>
      <c r="AK32" s="275" t="s">
        <v>4</v>
      </c>
      <c r="AL32" s="413"/>
      <c r="AM32" s="413" t="s">
        <v>302</v>
      </c>
      <c r="AN32" s="402" t="s">
        <v>299</v>
      </c>
      <c r="AO32" s="413" t="s">
        <v>302</v>
      </c>
      <c r="AP32" s="413" t="s">
        <v>381</v>
      </c>
      <c r="AQ32" s="402" t="s">
        <v>299</v>
      </c>
      <c r="AR32" s="356" t="s">
        <v>300</v>
      </c>
      <c r="AS32" s="270"/>
      <c r="AT32" s="413" t="s">
        <v>384</v>
      </c>
      <c r="AU32" s="270"/>
      <c r="AV32" s="20" t="s">
        <v>385</v>
      </c>
      <c r="AX32" s="416">
        <f>AU7+AU8+AU9+AU11</f>
        <v>0</v>
      </c>
      <c r="AY32" s="416"/>
      <c r="AZ32" s="415" t="e">
        <f>(AU7+AU8+AU9+AU11)/(AU14+AU22+AU29+AX32)</f>
        <v>#DIV/0!</v>
      </c>
    </row>
    <row r="33" spans="1:52" ht="15" customHeight="1" x14ac:dyDescent="0.25">
      <c r="A33" s="228" t="s">
        <v>269</v>
      </c>
      <c r="B33" s="261"/>
      <c r="C33" s="268"/>
      <c r="D33" s="239" t="str">
        <f>+IF(D31=0," ",(D7+D8+D9+D10+D11+D12)/D31)</f>
        <v xml:space="preserve"> </v>
      </c>
      <c r="E33" s="357" t="str">
        <f t="shared" ref="E33:AR33" si="1">+IF(E31=0," ",(E7+E8+E9+E10+E11+E12)/E31)</f>
        <v xml:space="preserve"> </v>
      </c>
      <c r="F33" s="358" t="str">
        <f t="shared" si="1"/>
        <v xml:space="preserve"> </v>
      </c>
      <c r="G33" s="358" t="str">
        <f t="shared" si="1"/>
        <v xml:space="preserve"> </v>
      </c>
      <c r="H33" s="284" t="str">
        <f t="shared" si="1"/>
        <v xml:space="preserve"> </v>
      </c>
      <c r="I33" s="239" t="str">
        <f t="shared" si="1"/>
        <v xml:space="preserve"> </v>
      </c>
      <c r="J33" s="359" t="str">
        <f t="shared" si="1"/>
        <v xml:space="preserve"> </v>
      </c>
      <c r="K33" s="359" t="str">
        <f t="shared" si="1"/>
        <v xml:space="preserve"> </v>
      </c>
      <c r="L33" s="359" t="str">
        <f t="shared" si="1"/>
        <v xml:space="preserve"> </v>
      </c>
      <c r="M33" s="359" t="str">
        <f t="shared" si="1"/>
        <v xml:space="preserve"> </v>
      </c>
      <c r="N33" s="284" t="str">
        <f t="shared" si="1"/>
        <v xml:space="preserve"> </v>
      </c>
      <c r="O33" s="239" t="str">
        <f t="shared" si="1"/>
        <v xml:space="preserve"> </v>
      </c>
      <c r="P33" s="359" t="str">
        <f t="shared" si="1"/>
        <v xml:space="preserve"> </v>
      </c>
      <c r="Q33" s="359" t="str">
        <f t="shared" si="1"/>
        <v xml:space="preserve"> </v>
      </c>
      <c r="R33" s="284" t="str">
        <f t="shared" si="1"/>
        <v xml:space="preserve"> </v>
      </c>
      <c r="S33" s="239" t="str">
        <f t="shared" si="1"/>
        <v xml:space="preserve"> </v>
      </c>
      <c r="T33" s="358" t="str">
        <f t="shared" si="1"/>
        <v xml:space="preserve"> </v>
      </c>
      <c r="U33" s="358" t="str">
        <f t="shared" si="1"/>
        <v xml:space="preserve"> </v>
      </c>
      <c r="V33" s="284" t="str">
        <f t="shared" si="1"/>
        <v xml:space="preserve"> </v>
      </c>
      <c r="W33" s="239" t="str">
        <f t="shared" si="1"/>
        <v xml:space="preserve"> </v>
      </c>
      <c r="X33" s="359" t="str">
        <f t="shared" si="1"/>
        <v xml:space="preserve"> </v>
      </c>
      <c r="Y33" s="359" t="str">
        <f t="shared" si="1"/>
        <v xml:space="preserve"> </v>
      </c>
      <c r="Z33" s="358" t="str">
        <f t="shared" si="1"/>
        <v xml:space="preserve"> </v>
      </c>
      <c r="AA33" s="358" t="str">
        <f t="shared" si="1"/>
        <v xml:space="preserve"> </v>
      </c>
      <c r="AB33" s="358" t="str">
        <f t="shared" si="1"/>
        <v xml:space="preserve"> </v>
      </c>
      <c r="AC33" s="358" t="str">
        <f t="shared" si="1"/>
        <v xml:space="preserve"> </v>
      </c>
      <c r="AD33" s="358" t="str">
        <f t="shared" si="1"/>
        <v xml:space="preserve"> </v>
      </c>
      <c r="AE33" s="359" t="str">
        <f t="shared" si="1"/>
        <v xml:space="preserve"> </v>
      </c>
      <c r="AF33" s="358" t="str">
        <f t="shared" si="1"/>
        <v xml:space="preserve"> </v>
      </c>
      <c r="AG33" s="358" t="str">
        <f t="shared" si="1"/>
        <v xml:space="preserve"> </v>
      </c>
      <c r="AH33" s="284" t="str">
        <f t="shared" si="1"/>
        <v xml:space="preserve"> </v>
      </c>
      <c r="AI33" s="294" t="str">
        <f t="shared" si="1"/>
        <v xml:space="preserve"> </v>
      </c>
      <c r="AJ33" s="294" t="str">
        <f t="shared" si="1"/>
        <v xml:space="preserve"> </v>
      </c>
      <c r="AK33" s="276" t="str">
        <f t="shared" si="1"/>
        <v xml:space="preserve"> </v>
      </c>
      <c r="AL33" s="276" t="str">
        <f t="shared" ref="AL33:AM33" si="2">+IF(AL31=0," ",(AL7+AL8+AL9+AL10+AL11+AL12)/AL31)</f>
        <v xml:space="preserve"> </v>
      </c>
      <c r="AM33" s="294" t="str">
        <f t="shared" si="2"/>
        <v xml:space="preserve"> </v>
      </c>
      <c r="AN33" s="256" t="str">
        <f t="shared" si="1"/>
        <v xml:space="preserve"> </v>
      </c>
      <c r="AO33" s="294" t="str">
        <f t="shared" ref="AO33:AP33" si="3">+IF(AO31=0," ",(AO7+AO8+AO9+AO10+AO11+AO12)/AO31)</f>
        <v xml:space="preserve"> </v>
      </c>
      <c r="AP33" s="411" t="str">
        <f t="shared" si="3"/>
        <v xml:space="preserve"> </v>
      </c>
      <c r="AQ33" s="256" t="str">
        <f t="shared" si="1"/>
        <v xml:space="preserve"> </v>
      </c>
      <c r="AR33" s="294" t="str">
        <f t="shared" si="1"/>
        <v xml:space="preserve"> </v>
      </c>
      <c r="AS33" s="268"/>
      <c r="AT33" s="276" t="str">
        <f t="shared" ref="AT33" si="4">+IF(AT31=0," ",(AT7+AT8+AT9+AT10+AT11+AT12)/AT31)</f>
        <v xml:space="preserve"> </v>
      </c>
      <c r="AU33" s="268"/>
      <c r="AV33" s="20" t="s">
        <v>386</v>
      </c>
      <c r="AX33" s="416">
        <f>AU14+AU22+AU29</f>
        <v>0</v>
      </c>
      <c r="AY33" s="416"/>
      <c r="AZ33" s="110" t="e">
        <f>(AU14+AU22+AU29)/(AX32+AX33)</f>
        <v>#DIV/0!</v>
      </c>
    </row>
    <row r="34" spans="1:52" ht="15" customHeight="1" thickBot="1" x14ac:dyDescent="0.3">
      <c r="A34" s="229" t="s">
        <v>270</v>
      </c>
      <c r="B34" s="262"/>
      <c r="C34" s="271"/>
      <c r="D34" s="240"/>
      <c r="E34" s="360"/>
      <c r="F34" s="360"/>
      <c r="G34" s="360"/>
      <c r="H34" s="285"/>
      <c r="I34" s="240"/>
      <c r="J34" s="361"/>
      <c r="K34" s="361"/>
      <c r="L34" s="361"/>
      <c r="M34" s="361"/>
      <c r="N34" s="285"/>
      <c r="O34" s="240"/>
      <c r="P34" s="361"/>
      <c r="Q34" s="364"/>
      <c r="R34" s="257"/>
      <c r="S34" s="240"/>
      <c r="T34" s="360"/>
      <c r="U34" s="360"/>
      <c r="V34" s="285"/>
      <c r="W34" s="240"/>
      <c r="X34" s="361"/>
      <c r="Y34" s="361"/>
      <c r="Z34" s="360"/>
      <c r="AA34" s="360"/>
      <c r="AB34" s="362"/>
      <c r="AC34" s="360"/>
      <c r="AD34" s="360"/>
      <c r="AE34" s="363"/>
      <c r="AF34" s="360"/>
      <c r="AG34" s="360"/>
      <c r="AH34" s="285"/>
      <c r="AI34" s="295"/>
      <c r="AJ34" s="295"/>
      <c r="AK34" s="277"/>
      <c r="AL34" s="277"/>
      <c r="AM34" s="295"/>
      <c r="AN34" s="257"/>
      <c r="AO34" s="295"/>
      <c r="AP34" s="412"/>
      <c r="AQ34" s="257"/>
      <c r="AR34" s="295"/>
      <c r="AS34" s="271"/>
      <c r="AT34" s="277"/>
      <c r="AU34" s="271"/>
    </row>
    <row r="35" spans="1:52" x14ac:dyDescent="0.25">
      <c r="B35" s="230"/>
      <c r="D35" s="419" t="str">
        <f>IF(SUM(D7:D12)&gt;0,IF(D31,"","Enter Units"),"")</f>
        <v/>
      </c>
      <c r="E35" s="243" t="str">
        <f t="shared" ref="E35:AT35" si="5">IF(SUM(E7:E12)&gt;0,IF(E31,"","Enter Units"),"")</f>
        <v/>
      </c>
      <c r="F35" s="243" t="str">
        <f t="shared" si="5"/>
        <v/>
      </c>
      <c r="G35" s="243" t="str">
        <f t="shared" si="5"/>
        <v/>
      </c>
      <c r="H35" s="243" t="str">
        <f t="shared" si="5"/>
        <v/>
      </c>
      <c r="I35" s="243" t="str">
        <f t="shared" si="5"/>
        <v/>
      </c>
      <c r="J35" s="243" t="str">
        <f t="shared" si="5"/>
        <v/>
      </c>
      <c r="K35" s="243" t="str">
        <f t="shared" si="5"/>
        <v/>
      </c>
      <c r="L35" s="243" t="str">
        <f t="shared" si="5"/>
        <v/>
      </c>
      <c r="M35" s="243" t="str">
        <f t="shared" si="5"/>
        <v/>
      </c>
      <c r="N35" s="243" t="str">
        <f t="shared" si="5"/>
        <v/>
      </c>
      <c r="O35" s="243" t="str">
        <f t="shared" si="5"/>
        <v/>
      </c>
      <c r="P35" s="419" t="str">
        <f t="shared" si="5"/>
        <v/>
      </c>
      <c r="Q35" s="243" t="str">
        <f t="shared" si="5"/>
        <v/>
      </c>
      <c r="R35" s="243" t="str">
        <f t="shared" si="5"/>
        <v/>
      </c>
      <c r="S35" s="243" t="str">
        <f t="shared" si="5"/>
        <v/>
      </c>
      <c r="T35" s="243" t="str">
        <f t="shared" si="5"/>
        <v/>
      </c>
      <c r="U35" s="243" t="str">
        <f t="shared" si="5"/>
        <v/>
      </c>
      <c r="V35" s="243" t="str">
        <f t="shared" si="5"/>
        <v/>
      </c>
      <c r="W35" s="243" t="str">
        <f t="shared" si="5"/>
        <v/>
      </c>
      <c r="X35" s="243" t="str">
        <f t="shared" si="5"/>
        <v/>
      </c>
      <c r="Y35" s="243" t="str">
        <f t="shared" si="5"/>
        <v/>
      </c>
      <c r="Z35" s="243" t="str">
        <f t="shared" si="5"/>
        <v/>
      </c>
      <c r="AA35" s="243" t="str">
        <f t="shared" si="5"/>
        <v/>
      </c>
      <c r="AB35" s="243" t="str">
        <f t="shared" si="5"/>
        <v/>
      </c>
      <c r="AC35" s="243" t="str">
        <f t="shared" si="5"/>
        <v/>
      </c>
      <c r="AD35" s="243" t="str">
        <f t="shared" si="5"/>
        <v/>
      </c>
      <c r="AE35" s="243" t="str">
        <f t="shared" si="5"/>
        <v/>
      </c>
      <c r="AF35" s="243" t="str">
        <f t="shared" si="5"/>
        <v/>
      </c>
      <c r="AG35" s="243" t="str">
        <f t="shared" si="5"/>
        <v/>
      </c>
      <c r="AH35" s="243" t="str">
        <f t="shared" si="5"/>
        <v/>
      </c>
      <c r="AI35" s="243" t="str">
        <f t="shared" si="5"/>
        <v/>
      </c>
      <c r="AJ35" s="243" t="str">
        <f t="shared" si="5"/>
        <v/>
      </c>
      <c r="AK35" s="243" t="str">
        <f t="shared" si="5"/>
        <v/>
      </c>
      <c r="AL35" s="243" t="str">
        <f t="shared" si="5"/>
        <v/>
      </c>
      <c r="AM35" s="243" t="str">
        <f t="shared" si="5"/>
        <v/>
      </c>
      <c r="AN35" s="243" t="str">
        <f t="shared" si="5"/>
        <v/>
      </c>
      <c r="AO35" s="243" t="str">
        <f t="shared" si="5"/>
        <v/>
      </c>
      <c r="AP35" s="243" t="str">
        <f t="shared" si="5"/>
        <v/>
      </c>
      <c r="AQ35" s="243" t="str">
        <f t="shared" si="5"/>
        <v/>
      </c>
      <c r="AR35" s="243" t="str">
        <f t="shared" si="5"/>
        <v/>
      </c>
      <c r="AS35" s="243"/>
      <c r="AT35" s="243" t="str">
        <f t="shared" si="5"/>
        <v/>
      </c>
    </row>
    <row r="36" spans="1:52" x14ac:dyDescent="0.25">
      <c r="D36" s="419"/>
    </row>
    <row r="37" spans="1:52" ht="14.4" x14ac:dyDescent="0.25">
      <c r="B37" s="263" t="s">
        <v>357</v>
      </c>
    </row>
    <row r="38" spans="1:52" ht="14.4" x14ac:dyDescent="0.25">
      <c r="B38" s="264" t="s">
        <v>278</v>
      </c>
    </row>
    <row r="39" spans="1:52" ht="14.4" x14ac:dyDescent="0.25">
      <c r="A39" s="241" t="str">
        <f>Payment!A22</f>
        <v>Revised 8/22/2024</v>
      </c>
      <c r="B39" s="263"/>
    </row>
    <row r="40" spans="1:52" ht="14.4" x14ac:dyDescent="0.25">
      <c r="B40" s="265"/>
      <c r="E40" s="265"/>
      <c r="F40" s="265"/>
      <c r="G40" s="265"/>
      <c r="H40" s="265"/>
      <c r="I40" s="265"/>
      <c r="J40" s="265"/>
      <c r="K40" s="265"/>
      <c r="L40" s="265"/>
      <c r="M40" s="265"/>
      <c r="N40" s="265"/>
    </row>
    <row r="41" spans="1:52" ht="14.4" x14ac:dyDescent="0.25">
      <c r="B41" s="263"/>
    </row>
    <row r="42" spans="1:52" ht="14.4" x14ac:dyDescent="0.25">
      <c r="B42" s="263"/>
    </row>
    <row r="67" spans="1:16" s="231" customFormat="1" x14ac:dyDescent="0.25">
      <c r="A67" s="232"/>
      <c r="C67" s="233"/>
      <c r="D67" s="233"/>
      <c r="E67"/>
      <c r="F67"/>
      <c r="G67"/>
      <c r="H67"/>
      <c r="I67"/>
      <c r="J67"/>
      <c r="K67"/>
      <c r="L67"/>
      <c r="M67"/>
      <c r="N67"/>
      <c r="O67"/>
      <c r="P67" s="233"/>
    </row>
  </sheetData>
  <sheetProtection algorithmName="SHA-512" hashValue="pKukeUprcf0Ls3HQTTn9waThBfd+c+ix5wlr29OYMbAGi6hMff/Fq/S5FN3dOLTnQH4f6D70ep71ggqPKa050A==" saltValue="y79mtiJdNfN4ABoCqJXC/A==" spinCount="100000" sheet="1" objects="1" scenarios="1"/>
  <mergeCells count="11">
    <mergeCell ref="S4:V4"/>
    <mergeCell ref="W4:AH4"/>
    <mergeCell ref="AI4:AK4"/>
    <mergeCell ref="AR4:AS4"/>
    <mergeCell ref="A1:P1"/>
    <mergeCell ref="C4:C5"/>
    <mergeCell ref="D4:H4"/>
    <mergeCell ref="I4:N4"/>
    <mergeCell ref="O4:R4"/>
    <mergeCell ref="AO4:AQ4"/>
    <mergeCell ref="AM4:AN4"/>
  </mergeCells>
  <conditionalFormatting sqref="D35:D36">
    <cfRule type="cellIs" dxfId="7" priority="2" operator="equal">
      <formula>"Enter Units"</formula>
    </cfRule>
    <cfRule type="cellIs" dxfId="6" priority="3" operator="equal">
      <formula>"""Enter Units"""</formula>
    </cfRule>
  </conditionalFormatting>
  <conditionalFormatting sqref="E35:AT35">
    <cfRule type="cellIs" dxfId="5" priority="1" operator="equal">
      <formula>"Enter Units"</formula>
    </cfRule>
  </conditionalFormatting>
  <conditionalFormatting sqref="AZ31">
    <cfRule type="cellIs" dxfId="4" priority="5" operator="greaterThan">
      <formula>0.1001</formula>
    </cfRule>
  </conditionalFormatting>
  <conditionalFormatting sqref="AZ31:AZ33">
    <cfRule type="cellIs" dxfId="3" priority="4" operator="equal">
      <formula>" "</formula>
    </cfRule>
  </conditionalFormatting>
  <conditionalFormatting sqref="AZ32">
    <cfRule type="cellIs" dxfId="2" priority="6" operator="greaterThan">
      <formula>0.75001</formula>
    </cfRule>
  </conditionalFormatting>
  <conditionalFormatting sqref="AZ33">
    <cfRule type="cellIs" dxfId="1" priority="7" operator="lessThan">
      <formula>0.24999</formula>
    </cfRule>
  </conditionalFormatting>
  <pageMargins left="0.7" right="0.7" top="0.75" bottom="0.75" header="0.3" footer="0.3"/>
  <pageSetup scale="72" fitToWidth="0" orientation="landscape" r:id="rId1"/>
  <colBreaks count="3" manualBreakCount="3">
    <brk id="36" max="38" man="1"/>
    <brk id="42" max="38" man="1"/>
    <brk id="52"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1"/>
  <sheetViews>
    <sheetView zoomScaleNormal="100" workbookViewId="0">
      <selection activeCell="C4" sqref="C4:C5"/>
    </sheetView>
  </sheetViews>
  <sheetFormatPr defaultRowHeight="13.2" x14ac:dyDescent="0.25"/>
  <cols>
    <col min="1" max="1" width="12.33203125" customWidth="1"/>
    <col min="2" max="2" width="37.6640625" customWidth="1"/>
    <col min="3" max="3" width="14" customWidth="1"/>
    <col min="4" max="4" width="18.33203125" customWidth="1"/>
    <col min="5" max="6" width="14.6640625" customWidth="1"/>
    <col min="7" max="7" width="14" customWidth="1"/>
    <col min="8" max="8" width="11.88671875" customWidth="1"/>
  </cols>
  <sheetData>
    <row r="1" spans="1:8" ht="21" x14ac:dyDescent="0.4">
      <c r="A1" s="478" t="s">
        <v>394</v>
      </c>
      <c r="B1" s="478"/>
      <c r="C1" s="478"/>
      <c r="D1" s="478"/>
      <c r="E1" s="478"/>
      <c r="F1" s="478"/>
      <c r="G1" s="478"/>
    </row>
    <row r="2" spans="1:8" x14ac:dyDescent="0.25">
      <c r="A2" s="221" t="s">
        <v>263</v>
      </c>
      <c r="B2" s="222">
        <f>Payment!B1</f>
        <v>0</v>
      </c>
      <c r="C2" s="233"/>
      <c r="D2" s="233"/>
      <c r="E2" s="20"/>
      <c r="F2" s="20"/>
      <c r="G2" s="20"/>
      <c r="H2" s="20"/>
    </row>
    <row r="3" spans="1:8" ht="13.8" thickBot="1" x14ac:dyDescent="0.3">
      <c r="A3" s="1" t="s">
        <v>125</v>
      </c>
      <c r="B3" s="89">
        <f>Payment!B2</f>
        <v>0</v>
      </c>
      <c r="C3" s="242" t="s">
        <v>2</v>
      </c>
      <c r="D3" s="252">
        <f>Payment!D2</f>
        <v>0</v>
      </c>
      <c r="E3" s="20"/>
      <c r="F3" s="20"/>
      <c r="G3" s="20"/>
      <c r="H3" s="20"/>
    </row>
    <row r="4" spans="1:8" ht="18" customHeight="1" thickBot="1" x14ac:dyDescent="0.3">
      <c r="A4" s="220" t="s">
        <v>17</v>
      </c>
      <c r="B4" s="220"/>
      <c r="C4" s="484" t="s">
        <v>411</v>
      </c>
      <c r="D4" s="417" t="s">
        <v>17</v>
      </c>
      <c r="E4" s="299" t="s">
        <v>165</v>
      </c>
    </row>
    <row r="5" spans="1:8" ht="33" customHeight="1" thickBot="1" x14ac:dyDescent="0.3">
      <c r="A5" s="224" t="s">
        <v>316</v>
      </c>
      <c r="B5" s="258"/>
      <c r="C5" s="485"/>
      <c r="D5" s="297" t="s">
        <v>391</v>
      </c>
      <c r="E5" s="253"/>
    </row>
    <row r="6" spans="1:8" ht="13.8" thickBot="1" x14ac:dyDescent="0.3">
      <c r="A6" s="224" t="s">
        <v>389</v>
      </c>
      <c r="B6" s="228"/>
      <c r="C6" s="298"/>
      <c r="D6" s="291"/>
      <c r="E6" s="286"/>
    </row>
    <row r="7" spans="1:8" x14ac:dyDescent="0.25">
      <c r="A7" s="225"/>
      <c r="B7" s="228" t="s">
        <v>317</v>
      </c>
      <c r="C7" s="290"/>
      <c r="D7" s="267"/>
      <c r="E7" s="296">
        <f>C7-(SUM(D7:D7))</f>
        <v>0</v>
      </c>
    </row>
    <row r="8" spans="1:8" x14ac:dyDescent="0.25">
      <c r="A8" s="224" t="s">
        <v>267</v>
      </c>
      <c r="B8" s="258"/>
      <c r="C8" s="269"/>
      <c r="D8" s="269"/>
      <c r="E8" s="20"/>
    </row>
    <row r="9" spans="1:8" x14ac:dyDescent="0.25">
      <c r="A9" s="226" t="s">
        <v>275</v>
      </c>
      <c r="B9" s="259"/>
      <c r="C9" s="268"/>
      <c r="D9" s="290"/>
      <c r="E9" s="20"/>
    </row>
    <row r="10" spans="1:8" x14ac:dyDescent="0.25">
      <c r="A10" s="227" t="s">
        <v>268</v>
      </c>
      <c r="B10" s="260"/>
      <c r="C10" s="268"/>
      <c r="D10" s="275" t="s">
        <v>390</v>
      </c>
      <c r="E10" s="20"/>
    </row>
    <row r="11" spans="1:8" x14ac:dyDescent="0.25">
      <c r="A11" s="228" t="s">
        <v>269</v>
      </c>
      <c r="B11" s="261"/>
      <c r="C11" s="268"/>
      <c r="D11" s="276" t="str">
        <f>+IF(D9=0," ",SUM(D7)/D9)</f>
        <v xml:space="preserve"> </v>
      </c>
      <c r="E11" s="20"/>
    </row>
    <row r="12" spans="1:8" ht="13.8" thickBot="1" x14ac:dyDescent="0.3">
      <c r="A12" s="229"/>
      <c r="B12" s="262"/>
      <c r="C12" s="271"/>
      <c r="D12" s="271"/>
      <c r="E12" s="20"/>
    </row>
    <row r="13" spans="1:8" x14ac:dyDescent="0.25">
      <c r="A13" s="231"/>
      <c r="B13" s="230"/>
      <c r="C13" s="233"/>
      <c r="D13" s="419" t="str">
        <f>IF(SUM(D7)&gt;0,IF(D9,"","Enter Units"),"")</f>
        <v/>
      </c>
      <c r="E13" s="20"/>
      <c r="F13" s="20"/>
      <c r="G13" s="20"/>
      <c r="H13" s="20"/>
    </row>
    <row r="14" spans="1:8" ht="31.5" customHeight="1" x14ac:dyDescent="0.25">
      <c r="A14" s="486" t="s">
        <v>392</v>
      </c>
      <c r="B14" s="487"/>
      <c r="C14" s="488"/>
      <c r="D14" s="488"/>
      <c r="E14" s="488"/>
      <c r="F14" s="488"/>
      <c r="G14" s="20"/>
      <c r="H14" s="20"/>
    </row>
    <row r="15" spans="1:8" ht="30" customHeight="1" x14ac:dyDescent="0.25">
      <c r="A15" s="486" t="s">
        <v>393</v>
      </c>
      <c r="B15" s="487"/>
      <c r="C15" s="488"/>
      <c r="D15" s="488"/>
      <c r="E15" s="488"/>
      <c r="F15" s="488"/>
      <c r="G15" s="20"/>
      <c r="H15" s="20"/>
    </row>
    <row r="16" spans="1:8" x14ac:dyDescent="0.25">
      <c r="A16" s="231"/>
      <c r="B16" s="231"/>
      <c r="C16" s="20"/>
      <c r="D16" s="20"/>
    </row>
    <row r="17" spans="1:8" ht="13.8" x14ac:dyDescent="0.25">
      <c r="A17" s="231"/>
      <c r="B17" s="300"/>
      <c r="C17" s="233"/>
      <c r="D17" s="233"/>
      <c r="E17" s="20"/>
      <c r="F17" s="20"/>
      <c r="G17" s="20"/>
      <c r="H17" s="20"/>
    </row>
    <row r="18" spans="1:8" ht="13.8" x14ac:dyDescent="0.25">
      <c r="A18" s="231"/>
      <c r="B18" s="301"/>
      <c r="C18" s="233"/>
      <c r="D18" s="233"/>
      <c r="E18" s="20"/>
      <c r="F18" s="20"/>
      <c r="G18" s="20"/>
      <c r="H18" s="20"/>
    </row>
    <row r="19" spans="1:8" ht="13.8" x14ac:dyDescent="0.25">
      <c r="A19" s="302" t="str">
        <f>Payment!A22</f>
        <v>Revised 8/22/2024</v>
      </c>
      <c r="B19" s="300"/>
      <c r="C19" s="233"/>
      <c r="D19" s="233"/>
      <c r="E19" s="20"/>
      <c r="F19" s="20"/>
      <c r="G19" s="20"/>
      <c r="H19" s="20"/>
    </row>
    <row r="20" spans="1:8" x14ac:dyDescent="0.25">
      <c r="A20" s="20"/>
      <c r="B20" s="20"/>
      <c r="C20" s="20"/>
      <c r="D20" s="20"/>
      <c r="E20" s="20"/>
      <c r="F20" s="20"/>
      <c r="G20" s="20"/>
      <c r="H20" s="20"/>
    </row>
    <row r="21" spans="1:8" x14ac:dyDescent="0.25">
      <c r="A21" s="20"/>
      <c r="B21" s="20"/>
      <c r="C21" s="20"/>
      <c r="D21" s="20"/>
      <c r="E21" s="20"/>
      <c r="F21" s="20"/>
      <c r="G21" s="20"/>
      <c r="H21" s="20"/>
    </row>
  </sheetData>
  <sheetProtection algorithmName="SHA-512" hashValue="3wGInlrdOKfERYtFQVSbsrCpPoyuLvGAlkk+pXPzV2MPGf9UDxeJ1pa4lHSwY6Qzx3XHdUcMmuvU95WLCGi8ng==" saltValue="4ORhc5CUKqarKXZD8osg4g==" spinCount="100000" sheet="1" objects="1" scenarios="1"/>
  <mergeCells count="6">
    <mergeCell ref="A1:G1"/>
    <mergeCell ref="C4:C5"/>
    <mergeCell ref="A14:B14"/>
    <mergeCell ref="C14:F14"/>
    <mergeCell ref="C15:F15"/>
    <mergeCell ref="A15:B15"/>
  </mergeCells>
  <conditionalFormatting sqref="D13">
    <cfRule type="cellIs" dxfId="0" priority="1" operator="equal">
      <formula>"Enter Units"</formula>
    </cfRule>
  </conditionalFormatting>
  <pageMargins left="0.7" right="0.7" top="0.75" bottom="0.75" header="0.3" footer="0.3"/>
  <pageSetup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4"/>
  <sheetViews>
    <sheetView showZeros="0" zoomScaleNormal="100" workbookViewId="0">
      <selection activeCell="A9" sqref="A9:B9"/>
    </sheetView>
  </sheetViews>
  <sheetFormatPr defaultRowHeight="13.2" x14ac:dyDescent="0.25"/>
  <cols>
    <col min="1" max="1" width="11.109375" customWidth="1"/>
    <col min="2" max="2" width="29" customWidth="1"/>
    <col min="3" max="8" width="14.6640625" customWidth="1"/>
  </cols>
  <sheetData>
    <row r="1" spans="1:8" ht="24.9" customHeight="1" x14ac:dyDescent="0.25">
      <c r="A1" s="1" t="s">
        <v>0</v>
      </c>
      <c r="B1" s="444">
        <f>Payment!B1</f>
        <v>0</v>
      </c>
      <c r="C1" s="491"/>
      <c r="D1" s="491"/>
      <c r="E1" s="491"/>
    </row>
    <row r="2" spans="1:8" ht="24.9" customHeight="1" x14ac:dyDescent="0.25">
      <c r="A2" s="1" t="s">
        <v>125</v>
      </c>
      <c r="B2" s="146">
        <f>Payment!B2</f>
        <v>0</v>
      </c>
      <c r="C2" s="22" t="s">
        <v>2</v>
      </c>
      <c r="D2" s="148">
        <f>Payment!D2</f>
        <v>0</v>
      </c>
    </row>
    <row r="3" spans="1:8" ht="13.8" thickBot="1" x14ac:dyDescent="0.3">
      <c r="A3" s="1"/>
      <c r="B3" s="2"/>
      <c r="C3" s="22"/>
      <c r="D3" s="90"/>
    </row>
    <row r="4" spans="1:8" s="1" customFormat="1" ht="15.75" customHeight="1" x14ac:dyDescent="0.25">
      <c r="A4" s="499" t="s">
        <v>82</v>
      </c>
      <c r="B4" s="500"/>
      <c r="C4" s="494" t="s">
        <v>35</v>
      </c>
      <c r="D4" s="495"/>
      <c r="E4" s="494" t="s">
        <v>80</v>
      </c>
      <c r="F4" s="495"/>
      <c r="G4" s="494" t="s">
        <v>81</v>
      </c>
      <c r="H4" s="498"/>
    </row>
    <row r="5" spans="1:8" s="1" customFormat="1" ht="21" customHeight="1" x14ac:dyDescent="0.25">
      <c r="A5" s="501"/>
      <c r="B5" s="502"/>
      <c r="C5" s="56" t="s">
        <v>109</v>
      </c>
      <c r="D5" s="72" t="s">
        <v>110</v>
      </c>
      <c r="E5" s="56" t="s">
        <v>109</v>
      </c>
      <c r="F5" s="57" t="s">
        <v>110</v>
      </c>
      <c r="G5" s="56" t="s">
        <v>109</v>
      </c>
      <c r="H5" s="57" t="s">
        <v>110</v>
      </c>
    </row>
    <row r="6" spans="1:8" ht="20.100000000000001" customHeight="1" x14ac:dyDescent="0.25">
      <c r="A6" s="496" t="s">
        <v>105</v>
      </c>
      <c r="B6" s="497"/>
      <c r="C6" s="103"/>
      <c r="D6" s="102"/>
      <c r="E6" s="103"/>
      <c r="F6" s="104"/>
      <c r="G6" s="105">
        <f t="shared" ref="G6:G16" si="0">+C6-E6</f>
        <v>0</v>
      </c>
      <c r="H6" s="18">
        <f t="shared" ref="H6:H16" si="1">+D6-F6</f>
        <v>0</v>
      </c>
    </row>
    <row r="7" spans="1:8" ht="20.100000000000001" customHeight="1" x14ac:dyDescent="0.25">
      <c r="A7" s="496" t="s">
        <v>25</v>
      </c>
      <c r="B7" s="497"/>
      <c r="C7" s="93"/>
      <c r="D7" s="102"/>
      <c r="E7" s="93"/>
      <c r="F7" s="92"/>
      <c r="G7" s="105">
        <f t="shared" si="0"/>
        <v>0</v>
      </c>
      <c r="H7" s="106">
        <f t="shared" si="1"/>
        <v>0</v>
      </c>
    </row>
    <row r="8" spans="1:8" ht="20.100000000000001" customHeight="1" x14ac:dyDescent="0.25">
      <c r="A8" s="496" t="s">
        <v>106</v>
      </c>
      <c r="B8" s="497"/>
      <c r="C8" s="93"/>
      <c r="D8" s="102"/>
      <c r="E8" s="93"/>
      <c r="F8" s="92"/>
      <c r="G8" s="105">
        <f t="shared" si="0"/>
        <v>0</v>
      </c>
      <c r="H8" s="106">
        <f t="shared" si="1"/>
        <v>0</v>
      </c>
    </row>
    <row r="9" spans="1:8" ht="20.100000000000001" customHeight="1" x14ac:dyDescent="0.25">
      <c r="A9" s="496" t="s">
        <v>161</v>
      </c>
      <c r="B9" s="497"/>
      <c r="C9" s="93"/>
      <c r="D9" s="102"/>
      <c r="E9" s="93"/>
      <c r="F9" s="92"/>
      <c r="G9" s="105">
        <f t="shared" si="0"/>
        <v>0</v>
      </c>
      <c r="H9" s="106">
        <f t="shared" si="1"/>
        <v>0</v>
      </c>
    </row>
    <row r="10" spans="1:8" ht="20.100000000000001" customHeight="1" x14ac:dyDescent="0.25">
      <c r="A10" s="496" t="s">
        <v>162</v>
      </c>
      <c r="B10" s="497"/>
      <c r="C10" s="93"/>
      <c r="D10" s="102"/>
      <c r="E10" s="93"/>
      <c r="F10" s="92"/>
      <c r="G10" s="105">
        <f t="shared" si="0"/>
        <v>0</v>
      </c>
      <c r="H10" s="106">
        <f t="shared" si="1"/>
        <v>0</v>
      </c>
    </row>
    <row r="11" spans="1:8" ht="20.100000000000001" customHeight="1" x14ac:dyDescent="0.25">
      <c r="A11" s="170" t="s">
        <v>163</v>
      </c>
      <c r="B11" s="173"/>
      <c r="C11" s="93"/>
      <c r="D11" s="102"/>
      <c r="E11" s="93"/>
      <c r="F11" s="92"/>
      <c r="G11" s="105">
        <f t="shared" si="0"/>
        <v>0</v>
      </c>
      <c r="H11" s="106">
        <f t="shared" si="1"/>
        <v>0</v>
      </c>
    </row>
    <row r="12" spans="1:8" ht="20.100000000000001" customHeight="1" x14ac:dyDescent="0.25">
      <c r="A12" s="489"/>
      <c r="B12" s="490"/>
      <c r="C12" s="93"/>
      <c r="D12" s="102"/>
      <c r="E12" s="93"/>
      <c r="F12" s="92"/>
      <c r="G12" s="105">
        <f t="shared" si="0"/>
        <v>0</v>
      </c>
      <c r="H12" s="106">
        <f t="shared" si="1"/>
        <v>0</v>
      </c>
    </row>
    <row r="13" spans="1:8" ht="20.100000000000001" customHeight="1" x14ac:dyDescent="0.25">
      <c r="A13" s="489"/>
      <c r="B13" s="490"/>
      <c r="C13" s="93"/>
      <c r="D13" s="102"/>
      <c r="E13" s="93"/>
      <c r="F13" s="92"/>
      <c r="G13" s="105">
        <f t="shared" si="0"/>
        <v>0</v>
      </c>
      <c r="H13" s="106">
        <f t="shared" si="1"/>
        <v>0</v>
      </c>
    </row>
    <row r="14" spans="1:8" ht="20.100000000000001" customHeight="1" x14ac:dyDescent="0.25">
      <c r="A14" s="489"/>
      <c r="B14" s="490"/>
      <c r="C14" s="93"/>
      <c r="D14" s="102"/>
      <c r="E14" s="93"/>
      <c r="F14" s="92"/>
      <c r="G14" s="105">
        <f t="shared" si="0"/>
        <v>0</v>
      </c>
      <c r="H14" s="106">
        <f t="shared" si="1"/>
        <v>0</v>
      </c>
    </row>
    <row r="15" spans="1:8" ht="20.100000000000001" customHeight="1" x14ac:dyDescent="0.25">
      <c r="A15" s="489"/>
      <c r="B15" s="490"/>
      <c r="C15" s="93"/>
      <c r="D15" s="102"/>
      <c r="E15" s="93"/>
      <c r="F15" s="92"/>
      <c r="G15" s="105">
        <f t="shared" si="0"/>
        <v>0</v>
      </c>
      <c r="H15" s="106">
        <f t="shared" si="1"/>
        <v>0</v>
      </c>
    </row>
    <row r="16" spans="1:8" ht="20.100000000000001" customHeight="1" x14ac:dyDescent="0.25">
      <c r="A16" s="489"/>
      <c r="B16" s="490"/>
      <c r="C16" s="93"/>
      <c r="D16" s="102"/>
      <c r="E16" s="93"/>
      <c r="F16" s="92"/>
      <c r="G16" s="105">
        <f t="shared" si="0"/>
        <v>0</v>
      </c>
      <c r="H16" s="106">
        <f t="shared" si="1"/>
        <v>0</v>
      </c>
    </row>
    <row r="17" spans="1:8" ht="20.100000000000001" customHeight="1" thickBot="1" x14ac:dyDescent="0.3">
      <c r="A17" s="492" t="s">
        <v>21</v>
      </c>
      <c r="B17" s="493"/>
      <c r="C17" s="95">
        <f>SUM(C6:C16)</f>
        <v>0</v>
      </c>
      <c r="D17" s="107">
        <f t="shared" ref="D17:H17" si="2">SUM(D6:D16)</f>
        <v>0</v>
      </c>
      <c r="E17" s="95">
        <f t="shared" si="2"/>
        <v>0</v>
      </c>
      <c r="F17" s="96">
        <f t="shared" si="2"/>
        <v>0</v>
      </c>
      <c r="G17" s="95">
        <f t="shared" si="2"/>
        <v>0</v>
      </c>
      <c r="H17" s="96">
        <f t="shared" si="2"/>
        <v>0</v>
      </c>
    </row>
    <row r="18" spans="1:8" ht="21" customHeight="1" x14ac:dyDescent="0.25">
      <c r="A18" s="1"/>
      <c r="B18" s="1"/>
    </row>
    <row r="20" spans="1:8" ht="24.9" customHeight="1" x14ac:dyDescent="0.25">
      <c r="B20" t="s">
        <v>111</v>
      </c>
      <c r="C20" s="73" t="str">
        <f>IF(C17=0,"0%",E17/C17)</f>
        <v>0%</v>
      </c>
      <c r="E20" s="20" t="s">
        <v>222</v>
      </c>
      <c r="F20" s="73" t="str">
        <f>IF(E17+F17=0,"0%",F17/(E17+F17))</f>
        <v>0%</v>
      </c>
    </row>
    <row r="21" spans="1:8" ht="24.9" customHeight="1" x14ac:dyDescent="0.25">
      <c r="B21" t="s">
        <v>112</v>
      </c>
      <c r="C21" s="74" t="str">
        <f>IF(D17=0,"0%",F17/D17)</f>
        <v>0%</v>
      </c>
    </row>
    <row r="24" spans="1:8" x14ac:dyDescent="0.25">
      <c r="A24" s="54" t="str">
        <f>Payment!A22</f>
        <v>Revised 8/22/2024</v>
      </c>
    </row>
  </sheetData>
  <sheetProtection password="D367" sheet="1" objects="1" scenarios="1"/>
  <mergeCells count="16">
    <mergeCell ref="G4:H4"/>
    <mergeCell ref="A6:B6"/>
    <mergeCell ref="A7:B7"/>
    <mergeCell ref="A9:B9"/>
    <mergeCell ref="C4:D4"/>
    <mergeCell ref="A8:B8"/>
    <mergeCell ref="A4:B5"/>
    <mergeCell ref="A12:B12"/>
    <mergeCell ref="A13:B13"/>
    <mergeCell ref="B1:E1"/>
    <mergeCell ref="A17:B17"/>
    <mergeCell ref="E4:F4"/>
    <mergeCell ref="A10:B10"/>
    <mergeCell ref="A14:B14"/>
    <mergeCell ref="A15:B15"/>
    <mergeCell ref="A16:B16"/>
  </mergeCells>
  <phoneticPr fontId="0" type="noConversion"/>
  <pageMargins left="0.42" right="0.45" top="1.18" bottom="0.5" header="0.5" footer="0.5"/>
  <pageSetup orientation="landscape" r:id="rId1"/>
  <headerFooter alignWithMargins="0">
    <oddHeader>&amp;C&amp;"Arial,Bold"&amp;12No Wrong Door Grant 
  Monthly Report</oddHeader>
    <oddFooter>&amp;R&amp;6&amp;F/&amp;A
Printed on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3"/>
  <sheetViews>
    <sheetView showZeros="0" zoomScaleNormal="100" workbookViewId="0">
      <selection activeCell="A4" sqref="A4"/>
    </sheetView>
  </sheetViews>
  <sheetFormatPr defaultRowHeight="13.2" x14ac:dyDescent="0.25"/>
  <cols>
    <col min="1" max="1" width="20.109375" customWidth="1"/>
    <col min="2" max="2" width="18.33203125" customWidth="1"/>
    <col min="3" max="5" width="20.6640625" customWidth="1"/>
  </cols>
  <sheetData>
    <row r="1" spans="1:4" ht="18" customHeight="1" x14ac:dyDescent="0.25">
      <c r="A1" s="1" t="s">
        <v>0</v>
      </c>
      <c r="B1" s="444">
        <f>Payment!B1</f>
        <v>0</v>
      </c>
      <c r="C1" s="491"/>
      <c r="D1" s="491"/>
    </row>
    <row r="2" spans="1:4" ht="24.9" customHeight="1" x14ac:dyDescent="0.25">
      <c r="A2" s="1" t="s">
        <v>125</v>
      </c>
      <c r="B2" s="146">
        <f>Payment!B2</f>
        <v>0</v>
      </c>
      <c r="C2" s="22" t="s">
        <v>2</v>
      </c>
      <c r="D2" s="148">
        <f>Payment!D2</f>
        <v>0</v>
      </c>
    </row>
    <row r="3" spans="1:4" ht="51" customHeight="1" thickBot="1" x14ac:dyDescent="0.3">
      <c r="A3" s="1"/>
      <c r="B3" s="2"/>
      <c r="C3" s="22"/>
      <c r="D3" s="90"/>
    </row>
    <row r="4" spans="1:4" ht="29.25" customHeight="1" x14ac:dyDescent="0.25">
      <c r="A4" s="137" t="s">
        <v>196</v>
      </c>
      <c r="B4" s="132" t="s">
        <v>197</v>
      </c>
      <c r="C4" s="141" t="s">
        <v>35</v>
      </c>
      <c r="D4" s="144"/>
    </row>
    <row r="5" spans="1:4" ht="32.25" customHeight="1" thickBot="1" x14ac:dyDescent="0.3">
      <c r="A5" s="138"/>
      <c r="B5" s="139"/>
      <c r="C5" s="180">
        <f>A5*B5</f>
        <v>0</v>
      </c>
      <c r="D5" s="145"/>
    </row>
    <row r="6" spans="1:4" ht="18.75" customHeight="1" thickBot="1" x14ac:dyDescent="0.3">
      <c r="A6" s="147"/>
      <c r="B6" s="135"/>
    </row>
    <row r="7" spans="1:4" ht="28.5" customHeight="1" x14ac:dyDescent="0.25">
      <c r="A7" s="133" t="s">
        <v>198</v>
      </c>
      <c r="B7" s="132" t="s">
        <v>197</v>
      </c>
      <c r="C7" s="141" t="s">
        <v>226</v>
      </c>
    </row>
    <row r="8" spans="1:4" ht="32.25" customHeight="1" thickBot="1" x14ac:dyDescent="0.3">
      <c r="A8" s="136"/>
      <c r="B8" s="134">
        <f>B5</f>
        <v>0</v>
      </c>
      <c r="C8" s="180">
        <f>A8*B8</f>
        <v>0</v>
      </c>
    </row>
    <row r="9" spans="1:4" ht="19.2" customHeight="1" thickBot="1" x14ac:dyDescent="0.3">
      <c r="A9" s="20"/>
      <c r="B9" s="130"/>
    </row>
    <row r="10" spans="1:4" ht="28.5" customHeight="1" x14ac:dyDescent="0.25">
      <c r="A10" s="133" t="s">
        <v>257</v>
      </c>
      <c r="B10" s="132" t="s">
        <v>258</v>
      </c>
    </row>
    <row r="11" spans="1:4" ht="32.25" customHeight="1" thickBot="1" x14ac:dyDescent="0.3">
      <c r="A11" s="136"/>
      <c r="B11" s="218"/>
    </row>
    <row r="12" spans="1:4" ht="32.25" customHeight="1" x14ac:dyDescent="0.25">
      <c r="A12" s="216"/>
      <c r="B12" s="215"/>
      <c r="C12" s="215"/>
    </row>
    <row r="13" spans="1:4" x14ac:dyDescent="0.25">
      <c r="A13" s="86" t="str">
        <f>Payment!A22</f>
        <v>Revised 8/22/2024</v>
      </c>
    </row>
  </sheetData>
  <sheetProtection algorithmName="SHA-512" hashValue="woWubYr9LkB1/qQE3PrpYxTceCxe6ZEk6H/8PdZGgnUb5O7dD/WwSDz7MxlVHjmYt6NA0xzS4G0KueC7QfY+hQ==" saltValue="rmr3A1pCJmczBjhVPrXmUQ==" spinCount="100000" sheet="1" objects="1" scenarios="1"/>
  <mergeCells count="1">
    <mergeCell ref="B1:D1"/>
  </mergeCells>
  <pageMargins left="0.84" right="0.45" top="1.18" bottom="0.5" header="0.5" footer="0.5"/>
  <pageSetup orientation="landscape" r:id="rId1"/>
  <headerFooter alignWithMargins="0">
    <oddHeader>&amp;C&amp;"Arial,Bold"&amp;12Chronic Disease Self-Management Education
 Monthly Report</oddHeader>
    <oddFooter>&amp;R&amp;6&amp;F/&amp;A
Printed on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1"/>
  <sheetViews>
    <sheetView showZeros="0" zoomScale="87" zoomScaleNormal="87" workbookViewId="0">
      <selection activeCell="A4" sqref="A4"/>
    </sheetView>
  </sheetViews>
  <sheetFormatPr defaultRowHeight="13.2" x14ac:dyDescent="0.25"/>
  <cols>
    <col min="1" max="1" width="25.109375" customWidth="1"/>
    <col min="2" max="2" width="22.6640625" customWidth="1"/>
    <col min="3" max="4" width="18.6640625" customWidth="1"/>
  </cols>
  <sheetData>
    <row r="1" spans="1:4" ht="18" customHeight="1" x14ac:dyDescent="0.25">
      <c r="A1" s="1" t="s">
        <v>0</v>
      </c>
      <c r="B1" s="21">
        <f>Payment!B1</f>
        <v>0</v>
      </c>
      <c r="C1" s="1"/>
    </row>
    <row r="2" spans="1:4" ht="24.9" customHeight="1" x14ac:dyDescent="0.25">
      <c r="A2" s="1" t="s">
        <v>125</v>
      </c>
      <c r="B2" s="420">
        <f>Payment!B2</f>
        <v>0</v>
      </c>
      <c r="C2" s="22" t="s">
        <v>2</v>
      </c>
      <c r="D2" s="421">
        <f>Payment!D2</f>
        <v>0</v>
      </c>
    </row>
    <row r="3" spans="1:4" ht="26.25" customHeight="1" thickBot="1" x14ac:dyDescent="0.3">
      <c r="A3" s="1"/>
      <c r="B3" s="2"/>
      <c r="C3" s="90"/>
    </row>
    <row r="4" spans="1:4" ht="26.25" customHeight="1" thickBot="1" x14ac:dyDescent="0.3">
      <c r="A4" s="327" t="s">
        <v>406</v>
      </c>
      <c r="B4" s="328" t="s">
        <v>259</v>
      </c>
      <c r="C4" s="328" t="s">
        <v>409</v>
      </c>
      <c r="D4" s="329" t="s">
        <v>410</v>
      </c>
    </row>
    <row r="5" spans="1:4" ht="29.25" customHeight="1" thickBot="1" x14ac:dyDescent="0.3">
      <c r="A5" s="422" t="s">
        <v>323</v>
      </c>
      <c r="B5" s="423">
        <v>100</v>
      </c>
      <c r="C5" s="424"/>
      <c r="D5" s="425">
        <f>B5*C5</f>
        <v>0</v>
      </c>
    </row>
    <row r="6" spans="1:4" ht="37.200000000000003" customHeight="1" thickBot="1" x14ac:dyDescent="0.3">
      <c r="A6" s="75"/>
      <c r="B6" s="217"/>
    </row>
    <row r="7" spans="1:4" ht="32.25" customHeight="1" thickBot="1" x14ac:dyDescent="0.3">
      <c r="A7" s="327" t="s">
        <v>406</v>
      </c>
      <c r="B7" s="328" t="s">
        <v>408</v>
      </c>
      <c r="C7" s="329" t="s">
        <v>407</v>
      </c>
    </row>
    <row r="8" spans="1:4" ht="32.25" customHeight="1" thickBot="1" x14ac:dyDescent="0.3">
      <c r="A8" s="422" t="s">
        <v>323</v>
      </c>
      <c r="B8" s="423">
        <v>300</v>
      </c>
      <c r="C8" s="426"/>
    </row>
    <row r="9" spans="1:4" ht="27" customHeight="1" x14ac:dyDescent="0.25">
      <c r="B9" s="20"/>
    </row>
    <row r="10" spans="1:4" x14ac:dyDescent="0.25">
      <c r="A10" s="217"/>
      <c r="B10" s="215"/>
    </row>
    <row r="11" spans="1:4" ht="18" customHeight="1" x14ac:dyDescent="0.25">
      <c r="A11" s="86" t="str">
        <f>Payment!A22</f>
        <v>Revised 8/22/2024</v>
      </c>
    </row>
  </sheetData>
  <sheetProtection algorithmName="SHA-512" hashValue="jrj0OdshL6Ui7stMS5a4sKLpblz7ezjUXbvkdRSn5JIXN2oFAbu8BICY7t6PCO1uCjpEH+4dNCagrzgwLH/dsA==" saltValue="26wflhf/x6xTgWVkVDFj5A==" spinCount="100000" sheet="1" objects="1" scenarios="1"/>
  <pageMargins left="0.84" right="0.45" top="1.18" bottom="0.5" header="0.5" footer="0.5"/>
  <pageSetup scale="85" orientation="landscape" r:id="rId1"/>
  <headerFooter alignWithMargins="0">
    <oddHeader>&amp;C&amp;"Arial,Bold"&amp;12Matter of Balance
 Monthly Report</oddHeader>
    <oddFooter>&amp;R&amp;6&amp;F/&amp;A
Printed on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25"/>
  <sheetViews>
    <sheetView showZeros="0" zoomScaleNormal="100" workbookViewId="0">
      <selection activeCell="A4" sqref="A4:B5"/>
    </sheetView>
  </sheetViews>
  <sheetFormatPr defaultRowHeight="13.2" x14ac:dyDescent="0.25"/>
  <cols>
    <col min="1" max="1" width="10" customWidth="1"/>
    <col min="2" max="2" width="33.109375" customWidth="1"/>
    <col min="3" max="3" width="22.44140625" customWidth="1"/>
    <col min="4" max="6" width="23.5546875" style="67" customWidth="1"/>
    <col min="7" max="9" width="12.6640625" customWidth="1"/>
    <col min="10" max="10" width="14.33203125" customWidth="1"/>
    <col min="11" max="11" width="12.6640625" customWidth="1"/>
  </cols>
  <sheetData>
    <row r="1" spans="1:9" ht="24.9" customHeight="1" x14ac:dyDescent="0.25">
      <c r="A1" s="1" t="s">
        <v>0</v>
      </c>
      <c r="B1" s="444">
        <f>Payment!B1</f>
        <v>0</v>
      </c>
      <c r="C1" s="444"/>
      <c r="D1" s="444"/>
      <c r="E1" s="2"/>
      <c r="F1" s="2"/>
      <c r="G1" s="2"/>
      <c r="H1" s="2"/>
      <c r="I1" s="2"/>
    </row>
    <row r="2" spans="1:9" ht="24.9" customHeight="1" x14ac:dyDescent="0.25">
      <c r="A2" s="22" t="s">
        <v>125</v>
      </c>
      <c r="B2" s="148">
        <f>Payment!B2</f>
        <v>0</v>
      </c>
      <c r="C2" s="150" t="str">
        <f>Payment!C2</f>
        <v xml:space="preserve">Year:  </v>
      </c>
      <c r="D2" s="148">
        <f>Payment!D2</f>
        <v>0</v>
      </c>
      <c r="E2" s="90"/>
      <c r="F2" s="90">
        <f>Payment!F2</f>
        <v>0</v>
      </c>
    </row>
    <row r="3" spans="1:9" x14ac:dyDescent="0.25">
      <c r="A3" s="22"/>
      <c r="B3" s="90"/>
      <c r="C3" s="150"/>
      <c r="D3" s="90"/>
      <c r="E3" s="90"/>
      <c r="F3" s="90"/>
    </row>
    <row r="4" spans="1:9" s="75" customFormat="1" ht="18" customHeight="1" x14ac:dyDescent="0.25">
      <c r="A4" s="509" t="s">
        <v>204</v>
      </c>
      <c r="B4" s="510"/>
      <c r="C4" s="507" t="s">
        <v>113</v>
      </c>
      <c r="D4" s="507" t="s">
        <v>201</v>
      </c>
      <c r="E4" s="507" t="s">
        <v>256</v>
      </c>
      <c r="F4" s="507" t="s">
        <v>207</v>
      </c>
    </row>
    <row r="5" spans="1:9" s="76" customFormat="1" ht="34.5" customHeight="1" x14ac:dyDescent="0.25">
      <c r="A5" s="511"/>
      <c r="B5" s="512"/>
      <c r="C5" s="508"/>
      <c r="D5" s="508"/>
      <c r="E5" s="513"/>
      <c r="F5" s="508"/>
    </row>
    <row r="6" spans="1:9" ht="24.9" customHeight="1" x14ac:dyDescent="0.25">
      <c r="A6" s="496" t="s">
        <v>105</v>
      </c>
      <c r="B6" s="506"/>
      <c r="C6" s="79"/>
      <c r="D6" s="79"/>
      <c r="E6" s="79"/>
      <c r="F6" s="79"/>
    </row>
    <row r="7" spans="1:9" ht="24.9" customHeight="1" x14ac:dyDescent="0.25">
      <c r="A7" s="496" t="s">
        <v>106</v>
      </c>
      <c r="B7" s="506"/>
      <c r="C7" s="79"/>
      <c r="D7" s="79"/>
      <c r="E7" s="79"/>
      <c r="F7" s="79"/>
    </row>
    <row r="8" spans="1:9" ht="24.9" customHeight="1" x14ac:dyDescent="0.25">
      <c r="A8" s="496" t="s">
        <v>107</v>
      </c>
      <c r="B8" s="506"/>
      <c r="C8" s="79"/>
      <c r="D8" s="79"/>
      <c r="E8" s="79"/>
      <c r="F8" s="79"/>
    </row>
    <row r="9" spans="1:9" ht="24.9" customHeight="1" x14ac:dyDescent="0.25">
      <c r="A9" s="496" t="s">
        <v>108</v>
      </c>
      <c r="B9" s="506"/>
      <c r="C9" s="79"/>
      <c r="D9" s="79"/>
      <c r="E9" s="79"/>
      <c r="F9" s="79"/>
    </row>
    <row r="10" spans="1:9" ht="24.9" customHeight="1" x14ac:dyDescent="0.25">
      <c r="A10" s="170" t="s">
        <v>31</v>
      </c>
      <c r="B10" s="172"/>
      <c r="C10" s="79"/>
      <c r="D10" s="79"/>
      <c r="E10" s="79"/>
      <c r="F10" s="79"/>
    </row>
    <row r="11" spans="1:9" ht="24.9" customHeight="1" x14ac:dyDescent="0.25">
      <c r="A11" s="489"/>
      <c r="B11" s="505"/>
      <c r="C11" s="79"/>
      <c r="D11" s="79"/>
      <c r="E11" s="79"/>
      <c r="F11" s="79"/>
    </row>
    <row r="12" spans="1:9" ht="24.9" customHeight="1" x14ac:dyDescent="0.25">
      <c r="A12" s="489"/>
      <c r="B12" s="505"/>
      <c r="C12" s="79"/>
      <c r="D12" s="79"/>
      <c r="E12" s="79"/>
      <c r="F12" s="79"/>
    </row>
    <row r="13" spans="1:9" ht="24.9" customHeight="1" x14ac:dyDescent="0.25">
      <c r="A13" s="489"/>
      <c r="B13" s="505"/>
      <c r="C13" s="79"/>
      <c r="D13" s="79"/>
      <c r="E13" s="79"/>
      <c r="F13" s="79"/>
    </row>
    <row r="14" spans="1:9" ht="24.9" customHeight="1" x14ac:dyDescent="0.25">
      <c r="A14" s="489"/>
      <c r="B14" s="505"/>
      <c r="C14" s="79"/>
      <c r="D14" s="79"/>
      <c r="E14" s="79"/>
      <c r="F14" s="79"/>
    </row>
    <row r="15" spans="1:9" ht="24.9" customHeight="1" x14ac:dyDescent="0.25">
      <c r="A15" s="489"/>
      <c r="B15" s="505"/>
      <c r="C15" s="79"/>
      <c r="D15" s="79"/>
      <c r="E15" s="79"/>
      <c r="F15" s="79"/>
    </row>
    <row r="16" spans="1:9" ht="24.9" customHeight="1" x14ac:dyDescent="0.25">
      <c r="A16" s="503" t="s">
        <v>21</v>
      </c>
      <c r="B16" s="504"/>
      <c r="C16" s="80">
        <f t="shared" ref="C16:D16" si="0">SUM(C6:C15)</f>
        <v>0</v>
      </c>
      <c r="D16" s="80">
        <f t="shared" si="0"/>
        <v>0</v>
      </c>
      <c r="E16" s="80">
        <f t="shared" ref="E16:F16" si="1">SUM(E6:E15)</f>
        <v>0</v>
      </c>
      <c r="F16" s="80">
        <f t="shared" si="1"/>
        <v>0</v>
      </c>
    </row>
    <row r="17" spans="1:6" ht="24.9" customHeight="1" x14ac:dyDescent="0.25">
      <c r="A17" s="149"/>
      <c r="B17" s="149"/>
      <c r="C17" s="81"/>
      <c r="D17" s="81"/>
      <c r="E17" s="81"/>
      <c r="F17" s="81"/>
    </row>
    <row r="18" spans="1:6" ht="24.9" customHeight="1" x14ac:dyDescent="0.25">
      <c r="A18" s="503" t="s">
        <v>35</v>
      </c>
      <c r="B18" s="504"/>
      <c r="C18" s="79"/>
      <c r="D18" s="79"/>
      <c r="E18" s="79"/>
      <c r="F18" s="79"/>
    </row>
    <row r="19" spans="1:6" ht="24.9" customHeight="1" x14ac:dyDescent="0.25">
      <c r="A19" s="503" t="s">
        <v>36</v>
      </c>
      <c r="B19" s="504"/>
      <c r="C19" s="78" t="str">
        <f t="shared" ref="C19:D19" si="2">IF(C18=0,"0%",C16/C18)</f>
        <v>0%</v>
      </c>
      <c r="D19" s="78" t="str">
        <f t="shared" si="2"/>
        <v>0%</v>
      </c>
      <c r="E19" s="78" t="str">
        <f t="shared" ref="E19:F19" si="3">IF(E18=0,"0%",E16/E18)</f>
        <v>0%</v>
      </c>
      <c r="F19" s="78" t="str">
        <f t="shared" si="3"/>
        <v>0%</v>
      </c>
    </row>
    <row r="20" spans="1:6" x14ac:dyDescent="0.25">
      <c r="D20"/>
      <c r="E20"/>
      <c r="F20"/>
    </row>
    <row r="21" spans="1:6" ht="24.9" customHeight="1" x14ac:dyDescent="0.25">
      <c r="A21" s="1" t="s">
        <v>152</v>
      </c>
      <c r="B21" s="1"/>
      <c r="C21" s="116"/>
      <c r="D21" s="116"/>
      <c r="E21" s="116"/>
      <c r="F21" s="116"/>
    </row>
    <row r="22" spans="1:6" ht="24.9" customHeight="1" x14ac:dyDescent="0.25">
      <c r="A22" s="1" t="s">
        <v>153</v>
      </c>
      <c r="B22" s="1"/>
      <c r="C22" s="116"/>
      <c r="D22" s="116"/>
      <c r="E22" s="116"/>
      <c r="F22" s="116"/>
    </row>
    <row r="23" spans="1:6" ht="24.9" customHeight="1" x14ac:dyDescent="0.25">
      <c r="A23" s="1" t="s">
        <v>154</v>
      </c>
      <c r="B23" s="1"/>
      <c r="C23" s="116"/>
      <c r="D23" s="116"/>
      <c r="E23" s="116"/>
      <c r="F23" s="116"/>
    </row>
    <row r="24" spans="1:6" x14ac:dyDescent="0.25">
      <c r="A24" s="1"/>
      <c r="B24" s="1"/>
    </row>
    <row r="25" spans="1:6" x14ac:dyDescent="0.25">
      <c r="A25" s="54" t="str">
        <f>Payment!A22</f>
        <v>Revised 8/22/2024</v>
      </c>
      <c r="B25" s="54"/>
      <c r="C25" s="54"/>
      <c r="D25" s="54"/>
      <c r="E25" s="54"/>
      <c r="F25" s="54"/>
    </row>
  </sheetData>
  <sheetProtection password="D367" sheet="1" objects="1" scenarios="1"/>
  <mergeCells count="18">
    <mergeCell ref="F4:F5"/>
    <mergeCell ref="C4:C5"/>
    <mergeCell ref="A6:B6"/>
    <mergeCell ref="A18:B18"/>
    <mergeCell ref="E4:E5"/>
    <mergeCell ref="A19:B19"/>
    <mergeCell ref="B1:D1"/>
    <mergeCell ref="A12:B12"/>
    <mergeCell ref="A13:B13"/>
    <mergeCell ref="A14:B14"/>
    <mergeCell ref="A15:B15"/>
    <mergeCell ref="A16:B16"/>
    <mergeCell ref="A7:B7"/>
    <mergeCell ref="A8:B8"/>
    <mergeCell ref="A9:B9"/>
    <mergeCell ref="A11:B11"/>
    <mergeCell ref="D4:D5"/>
    <mergeCell ref="A4:B5"/>
  </mergeCells>
  <phoneticPr fontId="0" type="noConversion"/>
  <pageMargins left="0.75" right="0.75" top="1" bottom="1" header="0.5" footer="0.5"/>
  <pageSetup scale="84" orientation="landscape" r:id="rId1"/>
  <headerFooter alignWithMargins="0">
    <oddHeader xml:space="preserve">&amp;C&amp;"Arial,Bold"&amp;12Directed Appropriations Monthly Report&amp;"Arial,Regular"&amp;10
</oddHeader>
    <oddFooter>&amp;R&amp;6&amp;F/&amp;A
Printed on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DC26EE72F728479819838AE2A89E7E" ma:contentTypeVersion="8" ma:contentTypeDescription="Create a new document." ma:contentTypeScope="" ma:versionID="e9f060826e199e8edf1495c789afbff0">
  <xsd:schema xmlns:xsd="http://www.w3.org/2001/XMLSchema" xmlns:xs="http://www.w3.org/2001/XMLSchema" xmlns:p="http://schemas.microsoft.com/office/2006/metadata/properties" xmlns:ns1="http://schemas.microsoft.com/sharepoint/v3" xmlns:ns2="89461f00-0b74-46d7-ba90-7a84aa4e2ee4" xmlns:ns3="0e571ce1-07d3-4480-bf75-fb9c6ac3b3af" targetNamespace="http://schemas.microsoft.com/office/2006/metadata/properties" ma:root="true" ma:fieldsID="d97e0804446cc07338b39c8194637cb0" ns1:_="" ns2:_="" ns3:_="">
    <xsd:import namespace="http://schemas.microsoft.com/sharepoint/v3"/>
    <xsd:import namespace="89461f00-0b74-46d7-ba90-7a84aa4e2ee4"/>
    <xsd:import namespace="0e571ce1-07d3-4480-bf75-fb9c6ac3b3af"/>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461f00-0b74-46d7-ba90-7a84aa4e2ee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e571ce1-07d3-4480-bf75-fb9c6ac3b3af" elementFormDefault="qualified">
    <xsd:import namespace="http://schemas.microsoft.com/office/2006/documentManagement/types"/>
    <xsd:import namespace="http://schemas.microsoft.com/office/infopath/2007/PartnerControls"/>
    <xsd:element name="Category" ma:index="7" nillable="true" ma:displayName="Category" ma:internalName="Catego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0e571ce1-07d3-4480-bf75-fb9c6ac3b3af">Forms/Reports</Category>
    <_dlc_DocId xmlns="89461f00-0b74-46d7-ba90-7a84aa4e2ee4">NKAHMF2WWKTP-54631402-1894</_dlc_DocId>
    <_dlc_DocIdUrl xmlns="89461f00-0b74-46d7-ba90-7a84aa4e2ee4">
      <Url>https://sharepoint.wwrc.net/VDAproviders/_layouts/15/DocIdRedir.aspx?ID=NKAHMF2WWKTP-54631402-1894</Url>
      <Description>NKAHMF2WWKTP-54631402-1894</Description>
    </_dlc_DocIdUrl>
    <PublishingExpirationDate xmlns="http://schemas.microsoft.com/sharepoint/v3" xsi:nil="true"/>
    <PublishingStartDate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7DE7030-AC7E-49F4-A446-2148184406AD}"/>
</file>

<file path=customXml/itemProps2.xml><?xml version="1.0" encoding="utf-8"?>
<ds:datastoreItem xmlns:ds="http://schemas.openxmlformats.org/officeDocument/2006/customXml" ds:itemID="{DCB425F7-4F0F-4341-B01E-CC565FCC14E2}">
  <ds:schemaRefs>
    <ds:schemaRef ds:uri="http://schemas.microsoft.com/sharepoint/v3/contenttype/forms"/>
  </ds:schemaRefs>
</ds:datastoreItem>
</file>

<file path=customXml/itemProps3.xml><?xml version="1.0" encoding="utf-8"?>
<ds:datastoreItem xmlns:ds="http://schemas.openxmlformats.org/officeDocument/2006/customXml" ds:itemID="{455B3BE0-4C06-4FF6-B8AF-D5710F564189}">
  <ds:schemaRef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http://purl.org/dc/terms/"/>
    <ds:schemaRef ds:uri="http://schemas.microsoft.com/office/infopath/2007/PartnerControls"/>
    <ds:schemaRef ds:uri="2bc2e994-2e3b-4582-bff9-dab2b9bee964"/>
    <ds:schemaRef ds:uri="e29f7b87-6d27-4949-b528-f30a3114a4ad"/>
  </ds:schemaRefs>
</ds:datastoreItem>
</file>

<file path=customXml/itemProps4.xml><?xml version="1.0" encoding="utf-8"?>
<ds:datastoreItem xmlns:ds="http://schemas.openxmlformats.org/officeDocument/2006/customXml" ds:itemID="{7E428171-6D8E-4003-B5AC-5463DBEF21F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Payment</vt:lpstr>
      <vt:lpstr>Request Instructions</vt:lpstr>
      <vt:lpstr>Request</vt:lpstr>
      <vt:lpstr>American Rescue Plan (ARP)</vt:lpstr>
      <vt:lpstr>Expanding Public Health Workfor</vt:lpstr>
      <vt:lpstr>NWD Grant Fund</vt:lpstr>
      <vt:lpstr>CDSME</vt:lpstr>
      <vt:lpstr>Falls Prevention</vt:lpstr>
      <vt:lpstr>Directed Appropriations</vt:lpstr>
      <vt:lpstr>Guardianship</vt:lpstr>
      <vt:lpstr>Respite Care Initiative</vt:lpstr>
      <vt:lpstr>Respite Program</vt:lpstr>
      <vt:lpstr>SNAP</vt:lpstr>
      <vt:lpstr>Title V DOL</vt:lpstr>
      <vt:lpstr>GPMS Title V</vt:lpstr>
      <vt:lpstr>'American Rescue Plan (ARP)'!Print_Area</vt:lpstr>
      <vt:lpstr>Payment!Print_Area</vt:lpstr>
      <vt:lpstr>Request!Print_Area</vt:lpstr>
      <vt:lpstr>'Request Instructions'!Print_Area</vt:lpstr>
      <vt:lpstr>'Respite Care Initiative'!Print_Area</vt:lpstr>
      <vt:lpstr>'Respite Program'!Print_Area</vt:lpstr>
      <vt:lpstr>'American Rescue Plan (ARP)'!Print_Titles</vt:lpstr>
      <vt:lpstr>Request!Print_Titles</vt:lpstr>
      <vt:lpstr>'Request 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Aging Monthly Report - Other Contracts FY2025</dc:title>
  <dc:creator>DARS-VDA</dc:creator>
  <cp:lastModifiedBy>Brinkley, Tanya (DARS)</cp:lastModifiedBy>
  <cp:lastPrinted>2022-10-06T20:17:20Z</cp:lastPrinted>
  <dcterms:created xsi:type="dcterms:W3CDTF">2001-08-22T19:31:14Z</dcterms:created>
  <dcterms:modified xsi:type="dcterms:W3CDTF">2024-10-23T18:12:23Z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1a907018-7e26-44c2-b6ee-0afdf6bdc185</vt:lpwstr>
  </property>
  <property fmtid="{D5CDD505-2E9C-101B-9397-08002B2CF9AE}" pid="3" name="ContentTypeId">
    <vt:lpwstr>0x010100FCDC26EE72F728479819838AE2A89E7E</vt:lpwstr>
  </property>
</Properties>
</file>