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updateLinks="always" codeName="ThisWorkbook" defaultThemeVersion="124226"/>
  <mc:AlternateContent xmlns:mc="http://schemas.openxmlformats.org/markup-compatibility/2006">
    <mc:Choice Requires="x15">
      <x15ac:absPath xmlns:x15ac="http://schemas.microsoft.com/office/spreadsheetml/2010/11/ac" url="K:\Staff\Tanya\Area Plan Documents - Demographics, waivers, Templates, AMR's etc\FY 2025\"/>
    </mc:Choice>
  </mc:AlternateContent>
  <xr:revisionPtr revIDLastSave="0" documentId="13_ncr:1_{589EFE23-8F7C-4379-9D50-55D8244F54A9}" xr6:coauthVersionLast="47" xr6:coauthVersionMax="47" xr10:uidLastSave="{00000000-0000-0000-0000-000000000000}"/>
  <workbookProtection workbookAlgorithmName="SHA-512" workbookHashValue="ZbqUYij6LAxblo3B2BD8nx4mMFfRgDeOvKdxBzrDQhU3XE+Je0WLxaWN80+QdJZVNQRJ1XKFPGrKX+ZjLui5hQ==" workbookSaltValue="/PIfrskOXcf6cdBoEoEtiw==" workbookSpinCount="100000" lockStructure="1"/>
  <bookViews>
    <workbookView xWindow="-108" yWindow="-108" windowWidth="23256" windowHeight="12456" xr2:uid="{00000000-000D-0000-FFFF-FFFF00000000}"/>
  </bookViews>
  <sheets>
    <sheet name="Payment" sheetId="12" r:id="rId1"/>
    <sheet name="Request" sheetId="11" r:id="rId2"/>
    <sheet name="Request Instructions" sheetId="21" r:id="rId3"/>
    <sheet name="Requirements" sheetId="20" r:id="rId4"/>
    <sheet name="Title III" sheetId="22" r:id="rId5"/>
    <sheet name="Title III-E" sheetId="23" r:id="rId6"/>
    <sheet name="III-E Grandparents" sheetId="24" r:id="rId7"/>
    <sheet name="VICAP" sheetId="7" r:id="rId8"/>
    <sheet name="Care Transitions-SOS" sheetId="6" r:id="rId9"/>
    <sheet name="Respite" sheetId="8" r:id="rId10"/>
    <sheet name="Respite Care Program" sheetId="14" r:id="rId11"/>
  </sheets>
  <definedNames>
    <definedName name="_xlnm.Print_Area" localSheetId="6">'III-E Grandparents'!$A$1:$AI$33</definedName>
    <definedName name="_xlnm.Print_Area" localSheetId="0">Payment!$A$1:$H$26</definedName>
    <definedName name="_xlnm.Print_Area" localSheetId="1">Request!$A$1:$AD$20</definedName>
    <definedName name="_xlnm.Print_Area" localSheetId="2">'Request Instructions'!$A$1:$B$20</definedName>
    <definedName name="_xlnm.Print_Area" localSheetId="9">Respite!$A$1:$I$28</definedName>
    <definedName name="_xlnm.Print_Area" localSheetId="10">'Respite Care Program'!$A$1:$I$26</definedName>
    <definedName name="_xlnm.Print_Area" localSheetId="4">'Title III'!$A$1:$AT$39</definedName>
    <definedName name="_xlnm.Print_Area" localSheetId="5">'Title III-E'!$A$1:$AE$33</definedName>
    <definedName name="_xlnm.Print_Titles" localSheetId="6">'III-E Grandparents'!$A:$B,'III-E Grandparents'!$1:$1</definedName>
    <definedName name="_xlnm.Print_Titles" localSheetId="1">Request!$A:$A,Request!$1:$2</definedName>
    <definedName name="_xlnm.Print_Titles" localSheetId="2">'Request Instructions'!$A:$A,'Request Instructions'!$1:$2</definedName>
    <definedName name="_xlnm.Print_Titles" localSheetId="4">'Title III'!$A:$B,'Title III'!$1:$1</definedName>
    <definedName name="_xlnm.Print_Titles" localSheetId="5">'Title III-E'!$A:$B,'Title III-E'!$1:$1</definedName>
    <definedName name="_xlnm.Print_Titles" localSheetId="7">VICAP!$A:$B,VICAP!$1:$1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8" i="20" l="1"/>
  <c r="E27" i="20"/>
  <c r="C32" i="20"/>
  <c r="E34" i="20"/>
  <c r="E33" i="20"/>
  <c r="E32" i="20"/>
  <c r="C26" i="20"/>
  <c r="E26" i="20"/>
  <c r="S33" i="22" l="1"/>
  <c r="S28" i="22"/>
  <c r="S35" i="22" s="1"/>
  <c r="Q33" i="22"/>
  <c r="Q28" i="22"/>
  <c r="Q35" i="22" s="1"/>
  <c r="P28" i="22"/>
  <c r="R28" i="22"/>
  <c r="T28" i="22"/>
  <c r="U28" i="22"/>
  <c r="V28" i="22"/>
  <c r="P33" i="22"/>
  <c r="R33" i="22"/>
  <c r="T33" i="22"/>
  <c r="U33" i="22"/>
  <c r="V33" i="22"/>
  <c r="H11" i="20"/>
  <c r="H10" i="20"/>
  <c r="E10" i="20"/>
  <c r="F12" i="12" l="1"/>
  <c r="E12" i="12"/>
  <c r="D12" i="12"/>
  <c r="C12" i="12"/>
  <c r="S15" i="11"/>
  <c r="S14" i="11"/>
  <c r="S7" i="11"/>
  <c r="S9" i="11" s="1"/>
  <c r="S19" i="11" s="1"/>
  <c r="T15" i="11"/>
  <c r="T14" i="11"/>
  <c r="T17" i="11" s="1"/>
  <c r="T7" i="11"/>
  <c r="T9" i="11" s="1"/>
  <c r="T19" i="11" s="1"/>
  <c r="U15" i="11"/>
  <c r="U14" i="11"/>
  <c r="U7" i="11"/>
  <c r="U9" i="11" s="1"/>
  <c r="U19" i="11" s="1"/>
  <c r="H6" i="12"/>
  <c r="G15" i="12"/>
  <c r="F15" i="12"/>
  <c r="E15" i="12"/>
  <c r="AC15" i="11"/>
  <c r="AC7" i="11"/>
  <c r="AC9" i="11" s="1"/>
  <c r="AC16" i="11" s="1"/>
  <c r="AC17" i="11" s="1"/>
  <c r="AD15" i="11"/>
  <c r="AB15" i="11"/>
  <c r="AB10" i="11"/>
  <c r="AB14" i="11" s="1"/>
  <c r="AB7" i="11"/>
  <c r="AB9" i="11" s="1"/>
  <c r="AB16" i="11" s="1"/>
  <c r="AB17" i="11" s="1"/>
  <c r="G24" i="7"/>
  <c r="K17" i="7"/>
  <c r="AD10" i="11" s="1"/>
  <c r="AD14" i="11" s="1"/>
  <c r="H17" i="7"/>
  <c r="AE9" i="23"/>
  <c r="S17" i="11" l="1"/>
  <c r="F24" i="7"/>
  <c r="U17" i="11"/>
  <c r="G26" i="7"/>
  <c r="F25" i="7"/>
  <c r="AC19" i="11"/>
  <c r="AB19" i="11"/>
  <c r="AC20" i="24" l="1"/>
  <c r="AD6" i="24" l="1"/>
  <c r="AD21" i="24"/>
  <c r="AD19" i="24"/>
  <c r="AD18" i="24"/>
  <c r="AD17" i="24"/>
  <c r="AD16" i="24"/>
  <c r="AD15" i="24"/>
  <c r="AD13" i="24"/>
  <c r="AD12" i="24"/>
  <c r="AD10" i="24"/>
  <c r="AD9" i="24"/>
  <c r="AD8" i="24"/>
  <c r="AD31" i="24"/>
  <c r="AD30" i="24"/>
  <c r="AC25" i="24"/>
  <c r="AC25" i="23"/>
  <c r="AC20" i="23"/>
  <c r="AP33" i="22"/>
  <c r="AP28" i="22"/>
  <c r="AP35" i="22" s="1"/>
  <c r="AD20" i="24" l="1"/>
  <c r="X20" i="24"/>
  <c r="W20" i="24"/>
  <c r="V20" i="24"/>
  <c r="S20" i="24"/>
  <c r="R20" i="24"/>
  <c r="Q20" i="24"/>
  <c r="P20" i="24"/>
  <c r="AJ33" i="22" l="1"/>
  <c r="AJ28" i="22"/>
  <c r="AJ35" i="22" s="1"/>
  <c r="C33" i="20" l="1"/>
  <c r="C34" i="20" l="1"/>
  <c r="C28" i="20"/>
  <c r="C27" i="20"/>
  <c r="X25" i="24" l="1"/>
  <c r="W25" i="24"/>
  <c r="V25" i="24"/>
  <c r="S25" i="24"/>
  <c r="R25" i="24"/>
  <c r="Q25" i="24"/>
  <c r="P25" i="24"/>
  <c r="Z25" i="24"/>
  <c r="Y25" i="24"/>
  <c r="Z20" i="24"/>
  <c r="Y20" i="24"/>
  <c r="I25" i="24"/>
  <c r="I20" i="24"/>
  <c r="G25" i="24"/>
  <c r="G20" i="24"/>
  <c r="F25" i="24"/>
  <c r="F20" i="24"/>
  <c r="X25" i="23"/>
  <c r="S25" i="23"/>
  <c r="R25" i="23"/>
  <c r="Q25" i="23"/>
  <c r="P25" i="23"/>
  <c r="I25" i="23"/>
  <c r="X20" i="23"/>
  <c r="S20" i="23"/>
  <c r="R20" i="23"/>
  <c r="Q20" i="23"/>
  <c r="P20" i="23"/>
  <c r="I20" i="23"/>
  <c r="W25" i="23"/>
  <c r="W20" i="23"/>
  <c r="V25" i="23"/>
  <c r="V20" i="23"/>
  <c r="Z25" i="23"/>
  <c r="Y25" i="23"/>
  <c r="Z20" i="23"/>
  <c r="Y20" i="23"/>
  <c r="G20" i="23"/>
  <c r="G25" i="23" s="1"/>
  <c r="F25" i="23"/>
  <c r="F20" i="23"/>
  <c r="AC33" i="22"/>
  <c r="AB33" i="22"/>
  <c r="AA33" i="22"/>
  <c r="Z28" i="22"/>
  <c r="Z35" i="22" s="1"/>
  <c r="AE28" i="22"/>
  <c r="AE35" i="22" s="1"/>
  <c r="AC28" i="22"/>
  <c r="AC35" i="22" s="1"/>
  <c r="AB28" i="22"/>
  <c r="AB35" i="22" s="1"/>
  <c r="AA28" i="22"/>
  <c r="AA35" i="22" s="1"/>
  <c r="Z33" i="22"/>
  <c r="Y33" i="22"/>
  <c r="Y28" i="22"/>
  <c r="Y35" i="22" s="1"/>
  <c r="U35" i="22"/>
  <c r="T35" i="22"/>
  <c r="I1" i="6" l="1"/>
  <c r="G1" i="6"/>
  <c r="G1" i="7"/>
  <c r="E1" i="7"/>
  <c r="G1" i="11"/>
  <c r="E1" i="11"/>
  <c r="AE33" i="22" l="1"/>
  <c r="X28" i="22" l="1"/>
  <c r="X35" i="22" s="1"/>
  <c r="X33" i="22"/>
  <c r="AI21" i="24" l="1"/>
  <c r="AI12" i="24"/>
  <c r="AI10" i="24"/>
  <c r="AI9" i="24"/>
  <c r="AI8" i="24"/>
  <c r="AE31" i="23" l="1"/>
  <c r="AE30" i="23"/>
  <c r="AB25" i="24" l="1"/>
  <c r="AA25" i="24"/>
  <c r="U25" i="24"/>
  <c r="T25" i="24"/>
  <c r="O25" i="24"/>
  <c r="N25" i="24"/>
  <c r="M25" i="24"/>
  <c r="L25" i="24"/>
  <c r="K25" i="24"/>
  <c r="J25" i="24"/>
  <c r="H25" i="24"/>
  <c r="E25" i="24"/>
  <c r="D25" i="24"/>
  <c r="C25" i="24"/>
  <c r="AB25" i="23"/>
  <c r="AA25" i="23"/>
  <c r="U25" i="23"/>
  <c r="T25" i="23"/>
  <c r="O25" i="23"/>
  <c r="M25" i="23"/>
  <c r="L25" i="23"/>
  <c r="K25" i="23"/>
  <c r="D25" i="23"/>
  <c r="C25" i="23"/>
  <c r="AL33" i="22" l="1"/>
  <c r="AK33" i="22"/>
  <c r="AH33" i="22"/>
  <c r="AG33" i="22"/>
  <c r="AF33" i="22"/>
  <c r="AD33" i="22"/>
  <c r="W33" i="22"/>
  <c r="O33" i="22"/>
  <c r="M33" i="22"/>
  <c r="K33" i="22"/>
  <c r="J33" i="22"/>
  <c r="E33" i="22"/>
  <c r="D33" i="22"/>
  <c r="AU29" i="22" l="1"/>
  <c r="AU18" i="22"/>
  <c r="AU14" i="22"/>
  <c r="AU13" i="22"/>
  <c r="AR37" i="22" l="1"/>
  <c r="AR36" i="22"/>
  <c r="B1" i="12" l="1"/>
  <c r="F81" i="12" l="1"/>
  <c r="AR14" i="22" l="1"/>
  <c r="K8" i="6" l="1"/>
  <c r="K7" i="6"/>
  <c r="B1" i="24" l="1"/>
  <c r="B1" i="23"/>
  <c r="B1" i="22"/>
  <c r="A2" i="11"/>
  <c r="G1" i="20" l="1"/>
  <c r="E18" i="20" s="1"/>
  <c r="C18" i="20" s="1"/>
  <c r="F9" i="12"/>
  <c r="O15" i="11" l="1"/>
  <c r="C15" i="20" l="1"/>
  <c r="C12" i="20"/>
  <c r="C11" i="20"/>
  <c r="C10" i="20"/>
  <c r="A13" i="6"/>
  <c r="B14" i="6"/>
  <c r="C1" i="6"/>
  <c r="B1" i="20"/>
  <c r="G9" i="12" l="1"/>
  <c r="O7" i="11"/>
  <c r="O9" i="11" s="1"/>
  <c r="AT26" i="22" s="1"/>
  <c r="AU26" i="22" s="1"/>
  <c r="A39" i="22"/>
  <c r="A37" i="20"/>
  <c r="O19" i="11" l="1"/>
  <c r="O16" i="11"/>
  <c r="O17" i="11" s="1"/>
  <c r="A33" i="24"/>
  <c r="A33" i="23"/>
  <c r="AF31" i="23"/>
  <c r="AF30" i="23"/>
  <c r="B2" i="24"/>
  <c r="B2" i="23"/>
  <c r="B2" i="22"/>
  <c r="AB20" i="24"/>
  <c r="AA20" i="24"/>
  <c r="U20" i="24"/>
  <c r="T20" i="24"/>
  <c r="O20" i="24"/>
  <c r="N20" i="24"/>
  <c r="M20" i="24"/>
  <c r="L20" i="24"/>
  <c r="K20" i="24"/>
  <c r="J20" i="24"/>
  <c r="H20" i="24"/>
  <c r="E20" i="24"/>
  <c r="D20" i="24"/>
  <c r="C20" i="24"/>
  <c r="AE19" i="24"/>
  <c r="AE21" i="23"/>
  <c r="AD20" i="23"/>
  <c r="H6" i="20" s="1"/>
  <c r="AB20" i="23"/>
  <c r="AA20" i="23"/>
  <c r="U20" i="23"/>
  <c r="T20" i="23"/>
  <c r="O20" i="23"/>
  <c r="N20" i="23"/>
  <c r="N25" i="23" s="1"/>
  <c r="M20" i="23"/>
  <c r="L20" i="23"/>
  <c r="K20" i="23"/>
  <c r="J20" i="23"/>
  <c r="J25" i="23" s="1"/>
  <c r="H20" i="23"/>
  <c r="H25" i="23" s="1"/>
  <c r="E20" i="23"/>
  <c r="E25" i="23" s="1"/>
  <c r="D20" i="23"/>
  <c r="C20" i="23"/>
  <c r="AE19" i="23"/>
  <c r="AE18" i="23"/>
  <c r="AE17" i="23"/>
  <c r="AF17" i="24" s="1"/>
  <c r="AE16" i="23"/>
  <c r="AE15" i="23"/>
  <c r="AE13" i="23"/>
  <c r="AE12" i="23"/>
  <c r="AF12" i="24" s="1"/>
  <c r="AE10" i="23"/>
  <c r="AE8" i="23"/>
  <c r="AE6" i="23"/>
  <c r="AR29" i="22"/>
  <c r="AQ28" i="22"/>
  <c r="AO28" i="22"/>
  <c r="AN28" i="22"/>
  <c r="AN35" i="22" s="1"/>
  <c r="AM28" i="22"/>
  <c r="AM35" i="22" s="1"/>
  <c r="AL28" i="22"/>
  <c r="AL35" i="22" s="1"/>
  <c r="AK28" i="22"/>
  <c r="AK35" i="22" s="1"/>
  <c r="AI28" i="22"/>
  <c r="AI35" i="22" s="1"/>
  <c r="AH28" i="22"/>
  <c r="AH35" i="22" s="1"/>
  <c r="AG28" i="22"/>
  <c r="AG35" i="22" s="1"/>
  <c r="AF28" i="22"/>
  <c r="AF35" i="22" s="1"/>
  <c r="AD28" i="22"/>
  <c r="AD35" i="22" s="1"/>
  <c r="W28" i="22"/>
  <c r="W35" i="22" s="1"/>
  <c r="V35" i="22"/>
  <c r="R35" i="22"/>
  <c r="P35" i="22"/>
  <c r="O28" i="22"/>
  <c r="O35" i="22" s="1"/>
  <c r="N28" i="22"/>
  <c r="N35" i="22" s="1"/>
  <c r="M28" i="22"/>
  <c r="M35" i="22" s="1"/>
  <c r="L28" i="22"/>
  <c r="L35" i="22" s="1"/>
  <c r="K28" i="22"/>
  <c r="K35" i="22" s="1"/>
  <c r="J28" i="22"/>
  <c r="J35" i="22" s="1"/>
  <c r="I28" i="22"/>
  <c r="I35" i="22" s="1"/>
  <c r="H28" i="22"/>
  <c r="H35" i="22" s="1"/>
  <c r="G28" i="22"/>
  <c r="G35" i="22" s="1"/>
  <c r="F28" i="22"/>
  <c r="F35" i="22" s="1"/>
  <c r="E28" i="22"/>
  <c r="E35" i="22" s="1"/>
  <c r="D28" i="22"/>
  <c r="D35" i="22" s="1"/>
  <c r="C28" i="22"/>
  <c r="C35" i="22" s="1"/>
  <c r="AR27" i="22"/>
  <c r="P10" i="11" s="1"/>
  <c r="AR26" i="22"/>
  <c r="O10" i="11" s="1"/>
  <c r="O14" i="11" s="1"/>
  <c r="AR25" i="22"/>
  <c r="AR24" i="22"/>
  <c r="AR23" i="22"/>
  <c r="AR22" i="22"/>
  <c r="AR21" i="22"/>
  <c r="AR19" i="22"/>
  <c r="I10" i="11" s="1"/>
  <c r="AR18" i="22"/>
  <c r="AR17" i="22"/>
  <c r="Q10" i="11" s="1"/>
  <c r="AR15" i="22"/>
  <c r="AU15" i="22" s="1"/>
  <c r="AR13" i="22"/>
  <c r="AR11" i="22"/>
  <c r="G10" i="11" s="1"/>
  <c r="AR10" i="22"/>
  <c r="H10" i="11" s="1"/>
  <c r="AR9" i="22"/>
  <c r="E10" i="11" s="1"/>
  <c r="AR8" i="22"/>
  <c r="D10" i="11" s="1"/>
  <c r="AR7" i="22"/>
  <c r="AR6" i="22"/>
  <c r="C7" i="20" s="1"/>
  <c r="C29" i="20" l="1"/>
  <c r="E29" i="20"/>
  <c r="C10" i="11"/>
  <c r="C6" i="20"/>
  <c r="C5" i="20"/>
  <c r="E7" i="20"/>
  <c r="E6" i="20"/>
  <c r="E5" i="20"/>
  <c r="B10" i="11"/>
  <c r="E15" i="20"/>
  <c r="E23" i="20"/>
  <c r="E12" i="20"/>
  <c r="E11" i="20"/>
  <c r="E21" i="20"/>
  <c r="C21" i="20"/>
  <c r="AN33" i="22"/>
  <c r="AI33" i="22"/>
  <c r="N33" i="22"/>
  <c r="L33" i="22"/>
  <c r="H33" i="22"/>
  <c r="F33" i="22"/>
  <c r="G33" i="22"/>
  <c r="E22" i="20"/>
  <c r="C22" i="20"/>
  <c r="C23" i="20"/>
  <c r="AF8" i="24"/>
  <c r="AF15" i="24"/>
  <c r="J10" i="11" s="1"/>
  <c r="AF19" i="24"/>
  <c r="N10" i="11" s="1"/>
  <c r="AF13" i="24"/>
  <c r="AF18" i="24"/>
  <c r="M10" i="11" s="1"/>
  <c r="AF21" i="24"/>
  <c r="C33" i="22"/>
  <c r="AM33" i="22"/>
  <c r="I33" i="22"/>
  <c r="AF9" i="24"/>
  <c r="AF10" i="24"/>
  <c r="AF16" i="24"/>
  <c r="H15" i="20"/>
  <c r="L10" i="11"/>
  <c r="AE20" i="23"/>
  <c r="AR28" i="22"/>
  <c r="AF6" i="24"/>
  <c r="H5" i="20" s="1"/>
  <c r="H16" i="20" l="1"/>
  <c r="H13" i="20"/>
  <c r="F10" i="11"/>
  <c r="AF20" i="24"/>
  <c r="H7" i="20" s="1"/>
  <c r="B15" i="11"/>
  <c r="I18" i="8" l="1"/>
  <c r="E11" i="8"/>
  <c r="E17" i="8"/>
  <c r="AA15" i="11"/>
  <c r="Z15" i="11"/>
  <c r="Y15" i="11"/>
  <c r="X15" i="11"/>
  <c r="W15" i="11"/>
  <c r="V15" i="11"/>
  <c r="R15" i="11"/>
  <c r="Q15" i="11"/>
  <c r="P15" i="11"/>
  <c r="N15" i="11"/>
  <c r="M15" i="11"/>
  <c r="L15" i="11"/>
  <c r="K15" i="11"/>
  <c r="J15" i="11"/>
  <c r="I15" i="11"/>
  <c r="H15" i="11"/>
  <c r="G15" i="11"/>
  <c r="F15" i="11"/>
  <c r="E15" i="11"/>
  <c r="D15" i="11"/>
  <c r="C15" i="11"/>
  <c r="E19" i="8" l="1"/>
  <c r="B15" i="12"/>
  <c r="Y7" i="11"/>
  <c r="Y9" i="11" s="1"/>
  <c r="Y16" i="11" s="1"/>
  <c r="Y17" i="11" s="1"/>
  <c r="D17" i="7"/>
  <c r="Y10" i="11" l="1"/>
  <c r="Y14" i="11" s="1"/>
  <c r="F21" i="7"/>
  <c r="G21" i="7" s="1"/>
  <c r="Y19" i="11"/>
  <c r="H15" i="12" l="1"/>
  <c r="D15" i="12"/>
  <c r="C15" i="12"/>
  <c r="A15" i="12"/>
  <c r="G12" i="12"/>
  <c r="B12" i="12"/>
  <c r="A12" i="12"/>
  <c r="A9" i="12"/>
  <c r="E9" i="12"/>
  <c r="D9" i="12"/>
  <c r="C9" i="12"/>
  <c r="B9" i="12"/>
  <c r="G6" i="12"/>
  <c r="F6" i="12"/>
  <c r="E6" i="12"/>
  <c r="D6" i="12"/>
  <c r="C6" i="12"/>
  <c r="B6" i="12"/>
  <c r="A6" i="12"/>
  <c r="AD7" i="11" l="1"/>
  <c r="AD9" i="11" s="1"/>
  <c r="AD16" i="11" s="1"/>
  <c r="AD17" i="11" s="1"/>
  <c r="AD19" i="11" l="1"/>
  <c r="F26" i="7"/>
  <c r="V7" i="11"/>
  <c r="V9" i="11" s="1"/>
  <c r="R7" i="11"/>
  <c r="R9" i="11" s="1"/>
  <c r="Q7" i="11"/>
  <c r="Q9" i="11" s="1"/>
  <c r="AA7" i="11"/>
  <c r="AA9" i="11" s="1"/>
  <c r="AA16" i="11" s="1"/>
  <c r="AA17" i="11" s="1"/>
  <c r="Z7" i="11"/>
  <c r="Z9" i="11" s="1"/>
  <c r="Z16" i="11" s="1"/>
  <c r="Z17" i="11" s="1"/>
  <c r="X7" i="11"/>
  <c r="X9" i="11" s="1"/>
  <c r="X16" i="11" s="1"/>
  <c r="X17" i="11" s="1"/>
  <c r="W7" i="11"/>
  <c r="W9" i="11" s="1"/>
  <c r="I23" i="8" s="1"/>
  <c r="I27" i="8" s="1"/>
  <c r="P7" i="11"/>
  <c r="P9" i="11" s="1"/>
  <c r="AT27" i="22" s="1"/>
  <c r="AU27" i="22" s="1"/>
  <c r="N7" i="11"/>
  <c r="N9" i="11" s="1"/>
  <c r="M7" i="11"/>
  <c r="M9" i="11" s="1"/>
  <c r="AT24" i="22" s="1"/>
  <c r="AU24" i="22" s="1"/>
  <c r="L7" i="11"/>
  <c r="L9" i="11" s="1"/>
  <c r="K7" i="11"/>
  <c r="K9" i="11" s="1"/>
  <c r="J7" i="11"/>
  <c r="J9" i="11" s="1"/>
  <c r="I7" i="11"/>
  <c r="H7" i="11"/>
  <c r="G7" i="11"/>
  <c r="F7" i="11"/>
  <c r="E7" i="11"/>
  <c r="D7" i="11"/>
  <c r="C7" i="11"/>
  <c r="R14" i="11"/>
  <c r="R17" i="11" s="1"/>
  <c r="I26" i="8" l="1"/>
  <c r="AI17" i="24"/>
  <c r="AT23" i="22"/>
  <c r="AU23" i="22" s="1"/>
  <c r="AI15" i="24"/>
  <c r="AT21" i="22"/>
  <c r="AU21" i="22" s="1"/>
  <c r="AI19" i="24"/>
  <c r="AT25" i="22"/>
  <c r="AU25" i="22" s="1"/>
  <c r="AI16" i="24"/>
  <c r="AT22" i="22"/>
  <c r="AU22" i="22" s="1"/>
  <c r="Q19" i="11"/>
  <c r="AT17" i="22"/>
  <c r="AU17" i="22" s="1"/>
  <c r="M19" i="11"/>
  <c r="AI18" i="24"/>
  <c r="K19" i="11"/>
  <c r="K16" i="11"/>
  <c r="K17" i="11" s="1"/>
  <c r="P19" i="11"/>
  <c r="P16" i="11"/>
  <c r="P17" i="11" s="1"/>
  <c r="X19" i="11"/>
  <c r="F20" i="7"/>
  <c r="L19" i="11"/>
  <c r="L16" i="11"/>
  <c r="L17" i="11" s="1"/>
  <c r="Z19" i="11"/>
  <c r="F22" i="7"/>
  <c r="R19" i="11"/>
  <c r="AA19" i="11"/>
  <c r="F23" i="7"/>
  <c r="V19" i="11"/>
  <c r="J19" i="11"/>
  <c r="N19" i="11"/>
  <c r="N16" i="11"/>
  <c r="N17" i="11" s="1"/>
  <c r="W19" i="11"/>
  <c r="W16" i="11"/>
  <c r="W17" i="11" s="1"/>
  <c r="M16" i="11"/>
  <c r="M17" i="11" s="1"/>
  <c r="J16" i="11"/>
  <c r="J17" i="11" s="1"/>
  <c r="H9" i="11"/>
  <c r="E9" i="11"/>
  <c r="F9" i="11"/>
  <c r="D9" i="11"/>
  <c r="I9" i="11"/>
  <c r="C9" i="11"/>
  <c r="G9" i="11"/>
  <c r="V14" i="11"/>
  <c r="V17" i="11" s="1"/>
  <c r="F16" i="11" l="1"/>
  <c r="F17" i="11" s="1"/>
  <c r="E16" i="11"/>
  <c r="E17" i="11" s="1"/>
  <c r="H16" i="11"/>
  <c r="H17" i="11" s="1"/>
  <c r="AT7" i="22"/>
  <c r="AU7" i="22" s="1"/>
  <c r="C16" i="11"/>
  <c r="C17" i="11" s="1"/>
  <c r="G16" i="11"/>
  <c r="G17" i="11" s="1"/>
  <c r="AT19" i="22"/>
  <c r="AU19" i="22" s="1"/>
  <c r="I16" i="11"/>
  <c r="I17" i="11" s="1"/>
  <c r="AT8" i="22"/>
  <c r="AU8" i="22" s="1"/>
  <c r="D16" i="11"/>
  <c r="D17" i="11" s="1"/>
  <c r="F19" i="11"/>
  <c r="AH6" i="24"/>
  <c r="AI6" i="24" s="1"/>
  <c r="I19" i="11"/>
  <c r="H19" i="11"/>
  <c r="AT10" i="22"/>
  <c r="AU10" i="22" s="1"/>
  <c r="G19" i="11"/>
  <c r="AT11" i="22"/>
  <c r="AU11" i="22" s="1"/>
  <c r="E19" i="11"/>
  <c r="AT9" i="22"/>
  <c r="AU9" i="22" s="1"/>
  <c r="C19" i="11"/>
  <c r="D19" i="11"/>
  <c r="AH20" i="24" l="1"/>
  <c r="AI20" i="24" s="1"/>
  <c r="AI13" i="24"/>
  <c r="A20" i="21"/>
  <c r="B7" i="11" l="1"/>
  <c r="B9" i="11" s="1"/>
  <c r="B19" i="11" s="1"/>
  <c r="B16" i="11" l="1"/>
  <c r="B17" i="11" s="1"/>
  <c r="AT6" i="22"/>
  <c r="AU6" i="22" l="1"/>
  <c r="AT28" i="22"/>
  <c r="AU28" i="22" s="1"/>
  <c r="C17" i="7"/>
  <c r="X10" i="11" s="1"/>
  <c r="J17" i="7"/>
  <c r="AC10" i="11" l="1"/>
  <c r="AC14" i="11" s="1"/>
  <c r="G25" i="7"/>
  <c r="G20" i="7"/>
  <c r="X14" i="11" l="1"/>
  <c r="N14" i="11"/>
  <c r="G17" i="7"/>
  <c r="F17" i="7"/>
  <c r="E14" i="11"/>
  <c r="J14" i="11"/>
  <c r="B1" i="7"/>
  <c r="H11" i="8"/>
  <c r="H17" i="8"/>
  <c r="A20" i="11"/>
  <c r="C11" i="8"/>
  <c r="C17" i="8"/>
  <c r="I14" i="11"/>
  <c r="C14" i="11"/>
  <c r="G14" i="11"/>
  <c r="H14" i="11"/>
  <c r="P14" i="11"/>
  <c r="Q14" i="11"/>
  <c r="Q17" i="11" s="1"/>
  <c r="A25" i="8"/>
  <c r="I13" i="8"/>
  <c r="I16" i="8"/>
  <c r="I14" i="8"/>
  <c r="I15" i="8"/>
  <c r="I9" i="8"/>
  <c r="I10" i="8"/>
  <c r="I8" i="8"/>
  <c r="D11" i="8"/>
  <c r="D17" i="8"/>
  <c r="F11" i="8"/>
  <c r="F17" i="8"/>
  <c r="G11" i="8"/>
  <c r="G17" i="8"/>
  <c r="D2" i="8"/>
  <c r="B2" i="8"/>
  <c r="B1" i="8"/>
  <c r="A26" i="14"/>
  <c r="B1" i="14"/>
  <c r="I1" i="14"/>
  <c r="G1" i="14"/>
  <c r="A26" i="7"/>
  <c r="D14" i="11"/>
  <c r="H21" i="14"/>
  <c r="I11" i="8" l="1"/>
  <c r="G19" i="8"/>
  <c r="D19" i="8"/>
  <c r="C19" i="8"/>
  <c r="H19" i="8"/>
  <c r="K10" i="11" s="1"/>
  <c r="K14" i="11" s="1"/>
  <c r="F19" i="8"/>
  <c r="B14" i="11"/>
  <c r="L14" i="11"/>
  <c r="G23" i="7"/>
  <c r="AA10" i="11"/>
  <c r="AA14" i="11" s="1"/>
  <c r="G22" i="7"/>
  <c r="Z10" i="11"/>
  <c r="Z14" i="11" s="1"/>
  <c r="I17" i="8"/>
  <c r="M14" i="11"/>
  <c r="I19" i="8" l="1"/>
  <c r="W10" i="11"/>
  <c r="W14" i="11" s="1"/>
  <c r="F14" i="11"/>
  <c r="D23" i="8" l="1"/>
  <c r="D24" i="8"/>
  <c r="D22" i="8"/>
  <c r="I19" i="14"/>
</calcChain>
</file>

<file path=xl/sharedStrings.xml><?xml version="1.0" encoding="utf-8"?>
<sst xmlns="http://schemas.openxmlformats.org/spreadsheetml/2006/main" count="687" uniqueCount="403">
  <si>
    <t>Funding Source</t>
  </si>
  <si>
    <t>Older Americans Act</t>
  </si>
  <si>
    <t>Title III-B</t>
  </si>
  <si>
    <t>Title III-C(1)</t>
  </si>
  <si>
    <t>Title III-C(2)</t>
  </si>
  <si>
    <t>Title III-D</t>
  </si>
  <si>
    <t>Title III-E</t>
  </si>
  <si>
    <t>Other Non-Federal</t>
  </si>
  <si>
    <t>Fees</t>
  </si>
  <si>
    <t>Other Federal</t>
  </si>
  <si>
    <t>General Funds</t>
  </si>
  <si>
    <t>Transportation</t>
  </si>
  <si>
    <t>Home Delivered Meals</t>
  </si>
  <si>
    <t>Total Cash</t>
  </si>
  <si>
    <t>In-Kind Amount</t>
  </si>
  <si>
    <t>Unit Cost</t>
  </si>
  <si>
    <t>Title VII - Ombudsman</t>
  </si>
  <si>
    <t>Title VII - Elder Abuse</t>
  </si>
  <si>
    <t>Ombudsman</t>
  </si>
  <si>
    <t>Adult Day Care</t>
  </si>
  <si>
    <t>Checking</t>
  </si>
  <si>
    <t>Chore</t>
  </si>
  <si>
    <t>Homemaker</t>
  </si>
  <si>
    <t>Personal Care</t>
  </si>
  <si>
    <t>Residential Repair &amp; Renovation</t>
  </si>
  <si>
    <t>Hours</t>
  </si>
  <si>
    <t>Contacts</t>
  </si>
  <si>
    <t>Homes Repaired</t>
  </si>
  <si>
    <t>1-Way Trips</t>
  </si>
  <si>
    <t>Congregate</t>
  </si>
  <si>
    <t>Home Delivered</t>
  </si>
  <si>
    <t>Medication Management</t>
  </si>
  <si>
    <t>Meals</t>
  </si>
  <si>
    <t>Eligible Meals</t>
  </si>
  <si>
    <t>Emergency</t>
  </si>
  <si>
    <t>Employment</t>
  </si>
  <si>
    <t>LTC Coordinating Activity</t>
  </si>
  <si>
    <t>Preparation &amp; Administration</t>
  </si>
  <si>
    <t>Socialization &amp; Recreation</t>
  </si>
  <si>
    <t>Volunteer Programs</t>
  </si>
  <si>
    <t>Local LTC Ombudsman</t>
  </si>
  <si>
    <t>Elder Abuse Prevention</t>
  </si>
  <si>
    <t>Money Management</t>
  </si>
  <si>
    <t>Legal</t>
  </si>
  <si>
    <t>Legal Assistance</t>
  </si>
  <si>
    <t>Priority Service Spending</t>
  </si>
  <si>
    <t>Individual Hours</t>
  </si>
  <si>
    <t>Home Delivered Fee for Service</t>
  </si>
  <si>
    <t>Total</t>
  </si>
  <si>
    <t>Administration</t>
  </si>
  <si>
    <t>Grand Total</t>
  </si>
  <si>
    <t>Spending Requirements</t>
  </si>
  <si>
    <t>Supplemental Services</t>
  </si>
  <si>
    <t>Mountain Empire Older Citizens, Inc.</t>
  </si>
  <si>
    <t>Appalachian Agency for Senior Citizens, Inc.</t>
  </si>
  <si>
    <t>District Three Governmental Cooperative</t>
  </si>
  <si>
    <t>New River Valley Area Agency on Aging</t>
  </si>
  <si>
    <t>Valley Program for Aging Services, Inc.</t>
  </si>
  <si>
    <t>Shenandoah Area Agency on Aging, Inc.</t>
  </si>
  <si>
    <t>8A</t>
  </si>
  <si>
    <t>City of Alexandria</t>
  </si>
  <si>
    <t>8B</t>
  </si>
  <si>
    <t>Arlington County</t>
  </si>
  <si>
    <t>8C</t>
  </si>
  <si>
    <t>Fairfax County</t>
  </si>
  <si>
    <t>8D</t>
  </si>
  <si>
    <t>Loudoun County</t>
  </si>
  <si>
    <t>8E</t>
  </si>
  <si>
    <t>Prince William County</t>
  </si>
  <si>
    <t>Rappahannock-Rapidan Community Services Board</t>
  </si>
  <si>
    <t>Jefferson Area Board for Aging</t>
  </si>
  <si>
    <t>Southern Area Agency on Aging, Inc.</t>
  </si>
  <si>
    <t>Lake Country Area Agency on Aging</t>
  </si>
  <si>
    <t>Piedmont Senior Resources Area Agency on Aging, Inc.</t>
  </si>
  <si>
    <t>Senior Connections - Capital Area Agency on Aging, Inc.</t>
  </si>
  <si>
    <t>Rappahannock Area Agency on Aging, Inc.</t>
  </si>
  <si>
    <t>17/18</t>
  </si>
  <si>
    <t>Crater District Area Agency on Aging</t>
  </si>
  <si>
    <t>Southeastern Virginia Areawide Model Program, Inc.</t>
  </si>
  <si>
    <t>Peninsula Agency on Aging, Inc.</t>
  </si>
  <si>
    <t>PSA:</t>
  </si>
  <si>
    <t>January</t>
  </si>
  <si>
    <t>February</t>
  </si>
  <si>
    <t>March</t>
  </si>
  <si>
    <t>April</t>
  </si>
  <si>
    <t>May</t>
  </si>
  <si>
    <t>June</t>
  </si>
  <si>
    <t>July</t>
  </si>
  <si>
    <t>August</t>
  </si>
  <si>
    <t>September</t>
  </si>
  <si>
    <t>October</t>
  </si>
  <si>
    <t>November</t>
  </si>
  <si>
    <t>December</t>
  </si>
  <si>
    <t>Client Fees</t>
  </si>
  <si>
    <t>Agency:</t>
  </si>
  <si>
    <t>Y-T-D Expenditures</t>
  </si>
  <si>
    <t>Approved Budget Categories (List)</t>
  </si>
  <si>
    <t xml:space="preserve">Year:  </t>
  </si>
  <si>
    <t>Eastern Shore Area Agency on Aging/CAA, Inc.</t>
  </si>
  <si>
    <t>Personnel Expenses:</t>
  </si>
  <si>
    <t>Fringe Benefits</t>
  </si>
  <si>
    <t>Total Personnel Services</t>
  </si>
  <si>
    <t>Non-Personnel:</t>
  </si>
  <si>
    <t>Supplies and Materials</t>
  </si>
  <si>
    <t>Other</t>
  </si>
  <si>
    <t>Total Non-Personnel</t>
  </si>
  <si>
    <t>Month Ending:</t>
  </si>
  <si>
    <t>YTD Expenditures</t>
  </si>
  <si>
    <t>Other (Specify)</t>
  </si>
  <si>
    <t>Agency Status</t>
  </si>
  <si>
    <t xml:space="preserve">                             </t>
  </si>
  <si>
    <t>Month:</t>
  </si>
  <si>
    <t>Cash Requested Last Report But Not Yet Received</t>
  </si>
  <si>
    <t>Cash Received Y-T-D for This Contract</t>
  </si>
  <si>
    <t>Cash-on-Hand at End of Report Month</t>
  </si>
  <si>
    <t>Title VII Ombudsman</t>
  </si>
  <si>
    <t>Community Based</t>
  </si>
  <si>
    <t>PSA #:</t>
  </si>
  <si>
    <t xml:space="preserve">PSA #  </t>
  </si>
  <si>
    <t>Date:</t>
  </si>
  <si>
    <t>Persons</t>
  </si>
  <si>
    <t>% Spent</t>
  </si>
  <si>
    <t>Cash Required for 30 Days of Program Operations</t>
  </si>
  <si>
    <t>A.  Adult Day Care - Licensed</t>
  </si>
  <si>
    <t xml:space="preserve">YTD:  </t>
  </si>
  <si>
    <t>NSIP</t>
  </si>
  <si>
    <t>Other Funds</t>
  </si>
  <si>
    <t>4.  Number of respite hours assessed as needed</t>
  </si>
  <si>
    <t>5.  Number of respite hours provided</t>
  </si>
  <si>
    <t>6.  Cost of respite program for period</t>
  </si>
  <si>
    <t>7.  Amount of client fees received for respite services</t>
  </si>
  <si>
    <t>8.  Cost per hour for respite program</t>
  </si>
  <si>
    <t>9.  Number of clients removed from service and institutionalized</t>
  </si>
  <si>
    <t>10. Number of clients diagnosed w/ AD/related disorders, unduplicated</t>
  </si>
  <si>
    <t>11. Number of applicants placed on a waiting list, unduplicated</t>
  </si>
  <si>
    <t>2.  Number of clients served, unduplicated</t>
  </si>
  <si>
    <t>1.  Number of applicants, unduplicated</t>
  </si>
  <si>
    <t>Final (13th Mo)</t>
  </si>
  <si>
    <t>Cash Request Calculated</t>
  </si>
  <si>
    <t xml:space="preserve">Cash Requested  </t>
  </si>
  <si>
    <t>Fees Collected</t>
  </si>
  <si>
    <t>Supplemental % - 20% or less</t>
  </si>
  <si>
    <t>Funds Spent on Grandparents</t>
  </si>
  <si>
    <t>Title III-E Categories</t>
  </si>
  <si>
    <t>This report has been verified for payment in the amounts indicated above by:</t>
  </si>
  <si>
    <t xml:space="preserve">Signature: </t>
  </si>
  <si>
    <t>Approved Budget GF Community Based</t>
  </si>
  <si>
    <t xml:space="preserve">** Explain Other:  </t>
  </si>
  <si>
    <t>Bay Aging</t>
  </si>
  <si>
    <t>Title VII             Elder Abuse</t>
  </si>
  <si>
    <t>Voluntary Contributions</t>
  </si>
  <si>
    <t>Respite Services</t>
  </si>
  <si>
    <t>Direct Payments</t>
  </si>
  <si>
    <t>Service Data:</t>
  </si>
  <si>
    <t>Voluntary Contributions Collected</t>
  </si>
  <si>
    <t>Individual Counseling</t>
  </si>
  <si>
    <t>Support Groups</t>
  </si>
  <si>
    <t>Caregiver Training</t>
  </si>
  <si>
    <t>Congregate Meals</t>
  </si>
  <si>
    <t>Assisted Transportation</t>
  </si>
  <si>
    <t>Total Relative Caregiver</t>
  </si>
  <si>
    <t>Unit Defined as:</t>
  </si>
  <si>
    <t>Non NSIP Meals</t>
  </si>
  <si>
    <t># of Payments</t>
  </si>
  <si>
    <t>% Spent on Grandparents - 10% or less</t>
  </si>
  <si>
    <t>Personnel</t>
  </si>
  <si>
    <t>Travel</t>
  </si>
  <si>
    <t>Training &amp; Education</t>
  </si>
  <si>
    <t>Supplies &amp; Equipment</t>
  </si>
  <si>
    <t># of Activities</t>
  </si>
  <si>
    <t>Est. Audience Size</t>
  </si>
  <si>
    <t>Define Here</t>
  </si>
  <si>
    <t>Other Supplemental Services</t>
  </si>
  <si>
    <t>Voluntary Contribution/Fees Collected should approximate Voluntary Contributions/Fees Spent.</t>
  </si>
  <si>
    <t>DMAS - Ombudsman</t>
  </si>
  <si>
    <t>Computers &amp; Computer Equipment</t>
  </si>
  <si>
    <t>Other:</t>
  </si>
  <si>
    <t>Actual Persons Served with a Caregiver</t>
  </si>
  <si>
    <t>Actual Caregivers Served</t>
  </si>
  <si>
    <t>Respite Care Initiative Program</t>
  </si>
  <si>
    <t>B.  Companion</t>
  </si>
  <si>
    <t>C.  Home Health</t>
  </si>
  <si>
    <t>D.  Homemaker</t>
  </si>
  <si>
    <t>E.  Hospice</t>
  </si>
  <si>
    <t>F.  Personal Care</t>
  </si>
  <si>
    <t>G.  Other **</t>
  </si>
  <si>
    <t xml:space="preserve">* Should A-G not equal line 2, explain:  </t>
  </si>
  <si>
    <t>Respite Care Initiative</t>
  </si>
  <si>
    <t>3.  Number of clients served, by service, unduplicated (A-G = line 2)*</t>
  </si>
  <si>
    <t>Voluntary Contributions/Fees Collected should approximate Voluntary Contributions/Fees Spent.</t>
  </si>
  <si>
    <t>Senior Farmer's Market</t>
  </si>
  <si>
    <t>Local Office on Aging</t>
  </si>
  <si>
    <t>Unencumbered Cash-on-Hand at AAA at Beginning of Contract</t>
  </si>
  <si>
    <t>TOTAL PAYMENT</t>
  </si>
  <si>
    <t>Basic VICAP</t>
  </si>
  <si>
    <t>DMAS Ombudsman</t>
  </si>
  <si>
    <t>Approved</t>
  </si>
  <si>
    <t>MIPPA Priority 3 ADRC</t>
  </si>
  <si>
    <t>MIPPA
 Priority 2 - AAA</t>
  </si>
  <si>
    <t>MIPPA 
Priority 3 - ADRC</t>
  </si>
  <si>
    <t>MIPPA
Priority 1 - SHIP</t>
  </si>
  <si>
    <t xml:space="preserve">    </t>
  </si>
  <si>
    <t xml:space="preserve">Agency: </t>
  </si>
  <si>
    <t>Client Data:</t>
  </si>
  <si>
    <t>Senior Outreach to Services (S.O.S.)</t>
  </si>
  <si>
    <t>3.  Estimated Number of SOS Implementations</t>
  </si>
  <si>
    <t>4.  Estimated Number of Clients with 2 or More ADL's</t>
  </si>
  <si>
    <t>Options Counseling</t>
  </si>
  <si>
    <t>Budget</t>
  </si>
  <si>
    <t>FOR DARS USE -</t>
  </si>
  <si>
    <t>Sessions</t>
  </si>
  <si>
    <t>Service Coordination Level 1</t>
  </si>
  <si>
    <t>Care Transitions</t>
  </si>
  <si>
    <t>MIPPA - Priority 3</t>
  </si>
  <si>
    <t>MIPPA - Priority 1</t>
  </si>
  <si>
    <t>MIPPA - Priority 2</t>
  </si>
  <si>
    <t>MIPPA
Priority 1
SHIP</t>
  </si>
  <si>
    <t>MIPPA
Priority 2
AAA</t>
  </si>
  <si>
    <t>MIPPA
 Priority 3
ADRC</t>
  </si>
  <si>
    <t>Supplemental Nutrition</t>
  </si>
  <si>
    <t>YTD Percentage of Cash Requested</t>
  </si>
  <si>
    <t>Central Virginia Alliance for Community Living, Inc.</t>
  </si>
  <si>
    <t xml:space="preserve">Title III-B Services </t>
  </si>
  <si>
    <t xml:space="preserve">Title III-C1 Services </t>
  </si>
  <si>
    <t xml:space="preserve">Title III-C2 Services </t>
  </si>
  <si>
    <t>Requirement</t>
  </si>
  <si>
    <t>Title III-B, C, and D Preparation and Administration</t>
  </si>
  <si>
    <t>Current Year Award</t>
  </si>
  <si>
    <t>Total Funds Available for This Contract</t>
  </si>
  <si>
    <t>Planned Carryover</t>
  </si>
  <si>
    <t>Unadvanced Balance of Previously Awarded Funds at VDA</t>
  </si>
  <si>
    <t>Cash Disbursed Y-T-D</t>
  </si>
  <si>
    <t>Approved Budget</t>
  </si>
  <si>
    <t>Formula:  Line 10 minus line 13.  This should agree with your agency's balance sheet payable by fund.</t>
  </si>
  <si>
    <t>Formula:  "Approved Budget" line 9 divided by 12.</t>
  </si>
  <si>
    <t>This amount should agree to the Remittance, "Grant to Date Payment" column, unless there is payment in transit reflected on line 12.</t>
  </si>
  <si>
    <t>Fill in the amount of cash you have paid for services provided under this contract.</t>
  </si>
  <si>
    <t>Accounts Payable at End of Report Month (Accrued Expenses)</t>
  </si>
  <si>
    <t>Blue cells on all tabs are input cells.  All other cells are locked.</t>
  </si>
  <si>
    <t>April 1 To Date</t>
  </si>
  <si>
    <t>Previous Year</t>
  </si>
  <si>
    <t>Current Year
Basic VICAP</t>
  </si>
  <si>
    <t>Previous Year
Basic VICAP</t>
  </si>
  <si>
    <t>Previous Year VICAP Basic</t>
  </si>
  <si>
    <t>Current Year VICAP Basic</t>
  </si>
  <si>
    <t>Formula:  "Unencumbered Cash-on-Hand at AAA at Beginning of Contract" line 4 plus "Cash Received Y-T-D for This Contract" line 11 plus "Cash Requested Last Report But Not Yet Received" line 12 minus "Cash Disbursed Y-T-D" line 13.</t>
  </si>
  <si>
    <r>
      <t xml:space="preserve">Salaries </t>
    </r>
    <r>
      <rPr>
        <sz val="7"/>
        <rFont val="Arial"/>
        <family val="2"/>
      </rPr>
      <t>(Supervisory and Support Staff)</t>
    </r>
  </si>
  <si>
    <r>
      <t xml:space="preserve">Wages </t>
    </r>
    <r>
      <rPr>
        <sz val="7"/>
        <rFont val="Arial"/>
        <family val="2"/>
      </rPr>
      <t>(Respite Provider Staff)</t>
    </r>
  </si>
  <si>
    <r>
      <t xml:space="preserve">Fringe Benefits </t>
    </r>
    <r>
      <rPr>
        <sz val="7"/>
        <rFont val="Arial"/>
        <family val="2"/>
      </rPr>
      <t>(FICA, WC, Health, etc.)</t>
    </r>
  </si>
  <si>
    <r>
      <t xml:space="preserve">Contractual Services </t>
    </r>
    <r>
      <rPr>
        <sz val="7"/>
        <rFont val="Arial"/>
        <family val="2"/>
      </rPr>
      <t>(Direct Service Providers)</t>
    </r>
  </si>
  <si>
    <r>
      <t xml:space="preserve">Continuous Charges </t>
    </r>
    <r>
      <rPr>
        <sz val="7"/>
        <rFont val="Arial"/>
        <family val="2"/>
      </rPr>
      <t>(Insurance, Rent, Maintenance, etc.)</t>
    </r>
  </si>
  <si>
    <r>
      <t xml:space="preserve">Other </t>
    </r>
    <r>
      <rPr>
        <sz val="8"/>
        <rFont val="Arial"/>
        <family val="2"/>
      </rPr>
      <t>(Identify)</t>
    </r>
  </si>
  <si>
    <r>
      <t xml:space="preserve">In-Kind Other </t>
    </r>
    <r>
      <rPr>
        <sz val="8"/>
        <rFont val="Arial"/>
        <family val="2"/>
      </rPr>
      <t>(Identify)</t>
    </r>
  </si>
  <si>
    <t>Respite Care Grant - no more than 55%</t>
  </si>
  <si>
    <t>Matching Funds - at least 45%</t>
  </si>
  <si>
    <t>In-Kind Matching Funds – no more than 20%</t>
  </si>
  <si>
    <t xml:space="preserve"> Total
Title III-E</t>
  </si>
  <si>
    <t>When viewing the Obligation Page, this is the sum of prior year - New Obligation and New Year Obligation plus transfers.  This should also be the same as the new year's funding allocation plus any approved transfers.</t>
  </si>
  <si>
    <t>This row is left available for your internal comments.  For example, some agencies use it to indicate internal account numbers.</t>
  </si>
  <si>
    <t>MIPPA Priority 1 SHIP</t>
  </si>
  <si>
    <t>Care / Service Coordination Level 2</t>
  </si>
  <si>
    <t>S.O.S.</t>
  </si>
  <si>
    <t>Communication Referral &amp; I&amp;A</t>
  </si>
  <si>
    <t>Nutrition Counseling</t>
  </si>
  <si>
    <t>CDSME</t>
  </si>
  <si>
    <t>Other Local Federal Funding</t>
  </si>
  <si>
    <t>OAA General</t>
  </si>
  <si>
    <t>CCEVP</t>
  </si>
  <si>
    <t>Referrals</t>
  </si>
  <si>
    <t>Adult Day Care
(Out of Home)</t>
  </si>
  <si>
    <t>Homemaker
(In-Home)</t>
  </si>
  <si>
    <t>Personal Care
(In-Home)</t>
  </si>
  <si>
    <t>Institutional Respite (Out of Home Overnight)</t>
  </si>
  <si>
    <t>Care / Service Coordination
Level 2</t>
  </si>
  <si>
    <t>Actual Number of Units</t>
  </si>
  <si>
    <t>Actual Persons Served</t>
  </si>
  <si>
    <t xml:space="preserve">Actual Units of Service </t>
  </si>
  <si>
    <t>Actual Number of Caregivers Benefited</t>
  </si>
  <si>
    <t>day, reports will be accepted on the next work day.  The Department reserves the right to delay payment for late reports.  This report must be</t>
  </si>
  <si>
    <t xml:space="preserve">submitted from an authorized e-mail address on file with the Department, designated by the agency's director.  </t>
  </si>
  <si>
    <r>
      <rPr>
        <b/>
        <sz val="10"/>
        <rFont val="Arial"/>
        <family val="2"/>
      </rPr>
      <t>the report.</t>
    </r>
    <r>
      <rPr>
        <sz val="10"/>
        <rFont val="Arial"/>
        <family val="2"/>
      </rPr>
      <t xml:space="preserve">  This report must be submitted by the close of business no later than the 12th of the following month.  If the 12th is not a state business</t>
    </r>
  </si>
  <si>
    <t>When possible, the Department will rely on service statistics such as units and persons reported through the PeerPlace system.  By submitting this</t>
  </si>
  <si>
    <t>report, the agency certifies, that to the best of their knowledge and belief, the information reported here and captured in the PeerPlace system is true,</t>
  </si>
  <si>
    <t xml:space="preserve">correct, and a complete statement prepared from the books and records of the agency in accordance with applicable instructions, except as noted.  </t>
  </si>
  <si>
    <t>Access (minimum 15%)</t>
  </si>
  <si>
    <t>In-Home (minimum 5%)</t>
  </si>
  <si>
    <t>Legal (minimum 1%)</t>
  </si>
  <si>
    <t>Federal Share (85% or less)</t>
  </si>
  <si>
    <t>Non-Federal Share plus State Share (15% or more)</t>
  </si>
  <si>
    <t>State Share (5% or more)</t>
  </si>
  <si>
    <t>Prep &amp; Admin Spending (10% or less)</t>
  </si>
  <si>
    <t>Prep &amp; Admin Federal Share (75% or less)</t>
  </si>
  <si>
    <t>Services Federal Share (75% or less)</t>
  </si>
  <si>
    <t>Federal Share (75% or less)</t>
  </si>
  <si>
    <t>Non-Federal Share (25% or more)</t>
  </si>
  <si>
    <t>Spending 10% or less of B, C, and D Fed Funds</t>
  </si>
  <si>
    <t xml:space="preserve">                                                                                          Federal</t>
  </si>
  <si>
    <t xml:space="preserve">                                                                                     General Funds</t>
  </si>
  <si>
    <t xml:space="preserve">                              Other Grants/Programs</t>
  </si>
  <si>
    <t xml:space="preserve">                                                                    VICAP</t>
  </si>
  <si>
    <t xml:space="preserve">                                                                                                                                                                                                             FEDERAL FUNDS</t>
  </si>
  <si>
    <t xml:space="preserve">                                                                                                STATE GENERAL FUNDS</t>
  </si>
  <si>
    <t xml:space="preserve">                                                                                                     OTHER  PROGRAMS</t>
  </si>
  <si>
    <t xml:space="preserve">                                                                                                                VICAP</t>
  </si>
  <si>
    <t>Title III and Title III-E Preparation and Administration</t>
  </si>
  <si>
    <t>using OAA General Fund (5% or less)</t>
  </si>
  <si>
    <t>Ombudsman Program</t>
  </si>
  <si>
    <t xml:space="preserve">                                                                         YTD Expenditures</t>
  </si>
  <si>
    <t xml:space="preserve">                                                       Respite Services</t>
  </si>
  <si>
    <t xml:space="preserve">                                                 Supplemental Services</t>
  </si>
  <si>
    <t>GRAND</t>
  </si>
  <si>
    <t>TOTAL
TITLE III-E</t>
  </si>
  <si>
    <t xml:space="preserve">                                                               Grant To Date Expenditures</t>
  </si>
  <si>
    <t xml:space="preserve"> General Fund Community</t>
  </si>
  <si>
    <t>Based</t>
  </si>
  <si>
    <t>Respite Care</t>
  </si>
  <si>
    <t xml:space="preserve">Initiative </t>
  </si>
  <si>
    <t>This is the amount of advance funds received by the AAA and should be an audit liability on the agency's books from the prior year.  When the audit has been finalized, the amount reported here should come from the last column on Schedule A, Status of Funds.  See carryover limits on next line.</t>
  </si>
  <si>
    <t>This amount should be set at the beginning of year by agency or board policy and adjusted based on future funding formula projections and agency circumstances.  Can be adjusted during the year.  Federal funds cannot exceed 10% of "Current Year Award" without DARS approval.</t>
  </si>
  <si>
    <t>Formula:  "Total Funds Available for This Contract" line 7 minus "Planned Carryover" line 8.</t>
  </si>
  <si>
    <t>Formula:  Total expenditure for the fund brought forward from the appropriate tab.  This amount must be derived from the agency's accounting records.  This cannot exceed "Total Funds Available for This Contract" line 7, but should not exceed the "Approved Budget" line 9.</t>
  </si>
  <si>
    <t>Amount requested from prior month's report, that was not received by month end.</t>
  </si>
  <si>
    <t>Enter the amount of funds you are requesting.  If the cell is yellow you have exceeded the cash available or are requesting more than the "Cash Request Calculated".  Correct and/or provide explanation in the email when submitting this request.  The request must be for a specific reason.  Requesting remaining federal balances at year end is not an acceptable explanation.</t>
  </si>
  <si>
    <t>1.  Actual Number of Persons Offered Care Transitions</t>
  </si>
  <si>
    <t>2.  Actual Number of Persons Accepting Care Transitions</t>
  </si>
  <si>
    <t>3.  Actual Number of Persons that Completed Care Transitions</t>
  </si>
  <si>
    <t>4.  Actual Number of Persons Readmitted within 30 days of Discharge</t>
  </si>
  <si>
    <t>2.  Actual Number of SOS Referrals</t>
  </si>
  <si>
    <t>1.  Actual Number of Persons Referred</t>
  </si>
  <si>
    <t>Status of Funds</t>
  </si>
  <si>
    <t>Approved Area Plan Spending</t>
  </si>
  <si>
    <t xml:space="preserve"> </t>
  </si>
  <si>
    <t>Fee Collection Information</t>
  </si>
  <si>
    <t>YTD:</t>
  </si>
  <si>
    <t>Fees Unexpended</t>
  </si>
  <si>
    <t>Fees Billed YTD:</t>
  </si>
  <si>
    <t xml:space="preserve">Cash Requested
(See Note Below)  </t>
  </si>
  <si>
    <t>If this report is for the month of September, the Cash Requested may appear yellow.  This is because the formula does not take into account the availability of next year's funding.</t>
  </si>
  <si>
    <t>Budget vs Spending</t>
  </si>
  <si>
    <t>Falls Prevention</t>
  </si>
  <si>
    <t>Health Education Screening</t>
  </si>
  <si>
    <t>Outreach / Public Information Education</t>
  </si>
  <si>
    <t>Outreach / Public Information /Education</t>
  </si>
  <si>
    <t>Other "EB" Disease Prevention</t>
  </si>
  <si>
    <t>Senior Cool Care</t>
  </si>
  <si>
    <t>Nutrition Education</t>
  </si>
  <si>
    <t>Assistive Technology/ DME / PERS - Devices</t>
  </si>
  <si>
    <t>Assistive Technology/ DME / PERS - Payments</t>
  </si>
  <si>
    <t>Consumable Supplies</t>
  </si>
  <si>
    <t>Devices</t>
  </si>
  <si>
    <t>Payments</t>
  </si>
  <si>
    <t>Information  and Assistance</t>
  </si>
  <si>
    <t>Outreach / Public Information/ Education</t>
  </si>
  <si>
    <t>Respite Voucher</t>
  </si>
  <si>
    <t># of Vouchers</t>
  </si>
  <si>
    <t xml:space="preserve">Assistive Technology/ DME / PERS -
 Devices </t>
  </si>
  <si>
    <t>Assistive Technology/ DME / PERS - 
Payments</t>
  </si>
  <si>
    <t>Financial Consultation</t>
  </si>
  <si>
    <t>Information and Assistance</t>
  </si>
  <si>
    <r>
      <t xml:space="preserve">Enter </t>
    </r>
    <r>
      <rPr>
        <b/>
        <sz val="10"/>
        <rFont val="Arial"/>
        <family val="2"/>
      </rPr>
      <t>Title III-B</t>
    </r>
    <r>
      <rPr>
        <sz val="10"/>
        <rFont val="Arial"/>
        <family val="2"/>
      </rPr>
      <t xml:space="preserve"> general fund expenditures used to match non OAA funds or used for services under a non OAA allowed sliding fee scale.</t>
    </r>
  </si>
  <si>
    <r>
      <t xml:space="preserve">Enter </t>
    </r>
    <r>
      <rPr>
        <b/>
        <sz val="10"/>
        <rFont val="Arial"/>
        <family val="2"/>
      </rPr>
      <t>Title III-C1</t>
    </r>
    <r>
      <rPr>
        <sz val="10"/>
        <rFont val="Arial"/>
        <family val="2"/>
      </rPr>
      <t xml:space="preserve"> general fund expenditures used to match non OAA funds.</t>
    </r>
  </si>
  <si>
    <r>
      <t xml:space="preserve">Enter </t>
    </r>
    <r>
      <rPr>
        <b/>
        <sz val="10"/>
        <rFont val="Arial"/>
        <family val="2"/>
      </rPr>
      <t>Title III-C2</t>
    </r>
    <r>
      <rPr>
        <sz val="10"/>
        <rFont val="Arial"/>
        <family val="2"/>
      </rPr>
      <t xml:space="preserve"> general fund expenditures used to match non OAA funds.</t>
    </r>
  </si>
  <si>
    <t>In-Home Services</t>
  </si>
  <si>
    <t>Access Services</t>
  </si>
  <si>
    <t>Nutrition</t>
  </si>
  <si>
    <t>Disease Prevention</t>
  </si>
  <si>
    <t>Other Services</t>
  </si>
  <si>
    <t>Elder Rights</t>
  </si>
  <si>
    <t>Incentive Program</t>
  </si>
  <si>
    <t># of Incentives</t>
  </si>
  <si>
    <t>Incentive</t>
  </si>
  <si>
    <t>Indirect Costs</t>
  </si>
  <si>
    <t>VICAP General Funds</t>
  </si>
  <si>
    <t>Previous Year Basic VICAP</t>
  </si>
  <si>
    <t>Current Year Basic VICAP</t>
  </si>
  <si>
    <t>MIPPA Priority 2
 AAA</t>
  </si>
  <si>
    <t>Current
 Year
Basic VICAP</t>
  </si>
  <si>
    <t>Senior Farmer's Market General Funds FY24</t>
  </si>
  <si>
    <t>Senior Farmer's Market ARPA Expansion</t>
  </si>
  <si>
    <t>Formula:  The lesser of either "Approved Budget" line 9 minus "Unencumbered Cash-on-Hand at AAA at Beginning of Contract" line 4 minus "Cash Received Y-T-D for This Contract" line 11 plus "Cash Requested Last Report But Not Yet Received" line 12 or "Cash Required for 30 Days of Program Operations" line 16  minus "Cash-on-Hand at End of Report Month" line 15.  You can be advanced "Cash Required for 30 Days of Program Operations", but it is limited to the balance of remaining funds.</t>
  </si>
  <si>
    <t>Formula:  "Unencumbered Cash-on-Hand at AAA at Beginning of Contract" line 4 plus Cash Received Y-T-D for This Contract" line 11 plus "Cash Requested Last Report But Not Yet Received" line 12 plus "Cash Requested" line 18) divided by "Approved Budget" line 9.</t>
  </si>
  <si>
    <t>Formula:  Sum of line 4, 5, and 6.  When comparing to the Summary of Obligation Page, this amount should equal the "Total Obligation for Fiscal Year 202X" on the Obligation Page minus line 4 above "Unencumbered Cash-on-Hand at AAA at Beginning of Contract".</t>
  </si>
  <si>
    <r>
      <t xml:space="preserve"># of Activities
</t>
    </r>
    <r>
      <rPr>
        <sz val="9"/>
        <rFont val="Arial"/>
        <family val="2"/>
      </rPr>
      <t>(enter Est. Audience Size under Actual Persons Served)</t>
    </r>
  </si>
  <si>
    <t>VICAP General Funds FY25</t>
  </si>
  <si>
    <t>7/01/24 - 6/30/25</t>
  </si>
  <si>
    <t>7/01/25 - 6/30/26</t>
  </si>
  <si>
    <t xml:space="preserve">                                 9/01/22 - 8/31/25</t>
  </si>
  <si>
    <t>VICAP General Funds FY26</t>
  </si>
  <si>
    <t>Senior Farmer's Market General Funds FY25</t>
  </si>
  <si>
    <t>Enter the FY 2019 Title III-B Expenditures in the LTC</t>
  </si>
  <si>
    <t>2019 OMB Expenses</t>
  </si>
  <si>
    <t>Grab &amp; Go (25% or less)</t>
  </si>
  <si>
    <t>Congregate Grab &amp; Go Meals</t>
  </si>
  <si>
    <t>Home Delivered Grab &amp; Go Meals</t>
  </si>
  <si>
    <t>*</t>
  </si>
  <si>
    <t>Revised 9/6/2024</t>
  </si>
  <si>
    <t>Current Yr Difference</t>
  </si>
  <si>
    <t>Respite Funds (Match Required)</t>
  </si>
  <si>
    <t>Total Approved Budget Respite Funds</t>
  </si>
  <si>
    <t>Lifespan Respite Additional Award
 (Exempt from Match)</t>
  </si>
  <si>
    <t>If your cash requested exceeds the 30 day level calculated, a statement of explanation must be included in the e-mail transmitting</t>
  </si>
  <si>
    <t>Unadvanced Balance of Previously Awarded Funds at DARS</t>
  </si>
  <si>
    <t>This is the amount of funds previously awarded remaining on the September 202X Remittance.  This amount does not change during the year.  The carryover limit for federal funds is the sum of "Unencumbered Cash-on-Hand at AAA at Beginning of Contract" and "Unadvanced Balance of Previously Awarded Funds at DARS".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</si>
</sst>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quot;$&quot;#,##0.00"/>
    <numFmt numFmtId="165" formatCode="0.0"/>
    <numFmt numFmtId="166" formatCode="0.0%"/>
    <numFmt numFmtId="167" formatCode="_(* #,##0_);_(* \(#,##0\);_(* &quot;-&quot;??_);_(@_)"/>
  </numFmts>
  <fonts count="16" x14ac:knownFonts="1">
    <font>
      <sz val="10"/>
      <name val="Arial"/>
    </font>
    <font>
      <b/>
      <sz val="10"/>
      <name val="Arial"/>
      <family val="2"/>
    </font>
    <font>
      <sz val="10"/>
      <name val="Arial"/>
      <family val="2"/>
    </font>
    <font>
      <b/>
      <sz val="12"/>
      <name val="Arial"/>
      <family val="2"/>
    </font>
    <font>
      <sz val="8"/>
      <name val="Arial"/>
      <family val="2"/>
    </font>
    <font>
      <sz val="9"/>
      <name val="Arial"/>
      <family val="2"/>
    </font>
    <font>
      <sz val="12"/>
      <name val="Arial"/>
      <family val="2"/>
    </font>
    <font>
      <sz val="14"/>
      <name val="Arial"/>
      <family val="2"/>
    </font>
    <font>
      <sz val="4"/>
      <name val="Arial"/>
      <family val="2"/>
    </font>
    <font>
      <b/>
      <sz val="4"/>
      <name val="Arial"/>
      <family val="2"/>
    </font>
    <font>
      <sz val="10"/>
      <name val="Arial"/>
      <family val="2"/>
    </font>
    <font>
      <b/>
      <sz val="11"/>
      <name val="Arial"/>
      <family val="2"/>
    </font>
    <font>
      <sz val="7"/>
      <name val="Arial"/>
      <family val="2"/>
    </font>
    <font>
      <sz val="10"/>
      <color theme="0" tint="-0.499984740745262"/>
      <name val="Arial"/>
      <family val="2"/>
    </font>
    <font>
      <b/>
      <sz val="10"/>
      <color theme="1"/>
      <name val="Calibri"/>
      <family val="2"/>
      <scheme val="minor"/>
    </font>
    <font>
      <sz val="10"/>
      <color theme="1"/>
      <name val="Calibri"/>
      <family val="2"/>
      <scheme val="minor"/>
    </font>
  </fonts>
  <fills count="9">
    <fill>
      <patternFill patternType="none"/>
    </fill>
    <fill>
      <patternFill patternType="gray125"/>
    </fill>
    <fill>
      <patternFill patternType="solid">
        <fgColor indexed="22"/>
        <bgColor indexed="64"/>
      </patternFill>
    </fill>
    <fill>
      <patternFill patternType="solid">
        <fgColor indexed="63"/>
        <bgColor indexed="64"/>
      </patternFill>
    </fill>
    <fill>
      <patternFill patternType="solid">
        <fgColor indexed="41"/>
        <bgColor indexed="64"/>
      </patternFill>
    </fill>
    <fill>
      <patternFill patternType="solid">
        <fgColor indexed="9"/>
        <bgColor indexed="64"/>
      </patternFill>
    </fill>
    <fill>
      <patternFill patternType="solid">
        <fgColor theme="0" tint="-0.24994659260841701"/>
        <bgColor indexed="64"/>
      </patternFill>
    </fill>
    <fill>
      <patternFill patternType="solid">
        <fgColor rgb="FFCCFFFF"/>
        <bgColor indexed="64"/>
      </patternFill>
    </fill>
    <fill>
      <patternFill patternType="solid">
        <fgColor theme="0"/>
        <bgColor indexed="64"/>
      </patternFill>
    </fill>
  </fills>
  <borders count="1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double">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double">
        <color indexed="64"/>
      </right>
      <top style="thin">
        <color indexed="64"/>
      </top>
      <bottom style="double">
        <color indexed="64"/>
      </bottom>
      <diagonal/>
    </border>
    <border>
      <left style="double">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style="double">
        <color indexed="64"/>
      </right>
      <top style="thin">
        <color indexed="64"/>
      </top>
      <bottom/>
      <diagonal/>
    </border>
    <border>
      <left style="thin">
        <color indexed="64"/>
      </left>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double">
        <color indexed="64"/>
      </right>
      <top/>
      <bottom style="medium">
        <color indexed="64"/>
      </bottom>
      <diagonal/>
    </border>
    <border>
      <left style="thin">
        <color indexed="64"/>
      </left>
      <right/>
      <top/>
      <bottom style="medium">
        <color indexed="64"/>
      </bottom>
      <diagonal/>
    </border>
    <border>
      <left style="double">
        <color indexed="64"/>
      </left>
      <right style="medium">
        <color indexed="64"/>
      </right>
      <top/>
      <bottom style="thin">
        <color indexed="64"/>
      </bottom>
      <diagonal/>
    </border>
    <border>
      <left style="medium">
        <color indexed="64"/>
      </left>
      <right style="double">
        <color indexed="64"/>
      </right>
      <top style="thin">
        <color indexed="64"/>
      </top>
      <bottom style="medium">
        <color indexed="64"/>
      </bottom>
      <diagonal/>
    </border>
    <border>
      <left style="double">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top style="double">
        <color indexed="64"/>
      </top>
      <bottom/>
      <diagonal/>
    </border>
    <border>
      <left style="thin">
        <color indexed="64"/>
      </left>
      <right/>
      <top style="medium">
        <color indexed="64"/>
      </top>
      <bottom style="thin">
        <color indexed="64"/>
      </bottom>
      <diagonal/>
    </border>
    <border>
      <left style="thin">
        <color indexed="64"/>
      </left>
      <right style="medium">
        <color indexed="64"/>
      </right>
      <top/>
      <bottom/>
      <diagonal/>
    </border>
    <border>
      <left style="medium">
        <color indexed="64"/>
      </left>
      <right style="double">
        <color indexed="64"/>
      </right>
      <top/>
      <bottom/>
      <diagonal/>
    </border>
    <border>
      <left style="double">
        <color indexed="64"/>
      </left>
      <right style="medium">
        <color indexed="64"/>
      </right>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ck">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style="double">
        <color indexed="64"/>
      </bottom>
      <diagonal/>
    </border>
    <border>
      <left style="medium">
        <color indexed="64"/>
      </left>
      <right style="double">
        <color indexed="64"/>
      </right>
      <top style="medium">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medium">
        <color indexed="64"/>
      </bottom>
      <diagonal/>
    </border>
    <border>
      <left/>
      <right style="medium">
        <color indexed="64"/>
      </right>
      <top style="thin">
        <color indexed="64"/>
      </top>
      <bottom style="double">
        <color indexed="64"/>
      </bottom>
      <diagonal/>
    </border>
    <border>
      <left/>
      <right style="double">
        <color indexed="64"/>
      </right>
      <top style="medium">
        <color indexed="64"/>
      </top>
      <bottom/>
      <diagonal/>
    </border>
    <border>
      <left style="double">
        <color indexed="64"/>
      </left>
      <right style="double">
        <color indexed="64"/>
      </right>
      <top style="thin">
        <color indexed="64"/>
      </top>
      <bottom style="double">
        <color indexed="64"/>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s>
  <cellStyleXfs count="3">
    <xf numFmtId="0" fontId="0" fillId="0" borderId="0"/>
    <xf numFmtId="43" fontId="10" fillId="0" borderId="0" applyFont="0" applyFill="0" applyBorder="0" applyAlignment="0" applyProtection="0"/>
    <xf numFmtId="0" fontId="2" fillId="0" borderId="0"/>
  </cellStyleXfs>
  <cellXfs count="714">
    <xf numFmtId="0" fontId="0" fillId="0" borderId="0" xfId="0"/>
    <xf numFmtId="0" fontId="2" fillId="0" borderId="0" xfId="0" applyFont="1"/>
    <xf numFmtId="0" fontId="1" fillId="0" borderId="0" xfId="0" applyFont="1" applyAlignment="1">
      <alignment wrapText="1"/>
    </xf>
    <xf numFmtId="0" fontId="0" fillId="0" borderId="0" xfId="0" applyAlignment="1">
      <alignment wrapText="1"/>
    </xf>
    <xf numFmtId="0" fontId="1" fillId="0" borderId="0" xfId="0" applyFont="1" applyAlignment="1">
      <alignment horizontal="left"/>
    </xf>
    <xf numFmtId="0" fontId="1" fillId="0" borderId="0" xfId="0" applyFont="1"/>
    <xf numFmtId="3" fontId="1" fillId="0" borderId="0" xfId="0" applyNumberFormat="1" applyFont="1"/>
    <xf numFmtId="3" fontId="2" fillId="0" borderId="0" xfId="0" applyNumberFormat="1" applyFont="1"/>
    <xf numFmtId="3" fontId="1" fillId="0" borderId="1" xfId="0" applyNumberFormat="1" applyFont="1" applyBorder="1" applyAlignment="1">
      <alignment horizontal="center" wrapText="1"/>
    </xf>
    <xf numFmtId="3" fontId="1" fillId="0" borderId="11" xfId="0" applyNumberFormat="1" applyFont="1" applyBorder="1" applyAlignment="1">
      <alignment horizontal="center" wrapText="1"/>
    </xf>
    <xf numFmtId="3" fontId="1" fillId="0" borderId="12" xfId="0" applyNumberFormat="1" applyFont="1" applyBorder="1" applyAlignment="1">
      <alignment horizontal="center" wrapText="1"/>
    </xf>
    <xf numFmtId="3" fontId="0" fillId="0" borderId="1" xfId="0" applyNumberFormat="1" applyBorder="1"/>
    <xf numFmtId="3" fontId="0" fillId="0" borderId="11" xfId="0" applyNumberFormat="1" applyBorder="1"/>
    <xf numFmtId="3" fontId="0" fillId="2" borderId="12" xfId="0" applyNumberFormat="1" applyFill="1" applyBorder="1"/>
    <xf numFmtId="3" fontId="0" fillId="2" borderId="1" xfId="0" applyNumberFormat="1" applyFill="1" applyBorder="1"/>
    <xf numFmtId="3" fontId="0" fillId="0" borderId="0" xfId="0" applyNumberFormat="1"/>
    <xf numFmtId="0" fontId="1" fillId="0" borderId="0" xfId="0" applyFont="1" applyAlignment="1">
      <alignment horizontal="right" wrapText="1"/>
    </xf>
    <xf numFmtId="0" fontId="5" fillId="0" borderId="0" xfId="0" applyFont="1"/>
    <xf numFmtId="0" fontId="3" fillId="0" borderId="0" xfId="0" applyFont="1"/>
    <xf numFmtId="0" fontId="2" fillId="0" borderId="0" xfId="0" applyFont="1" applyAlignment="1">
      <alignment horizontal="center"/>
    </xf>
    <xf numFmtId="3" fontId="2" fillId="0" borderId="0" xfId="0" applyNumberFormat="1" applyFont="1" applyAlignment="1">
      <alignment horizontal="center"/>
    </xf>
    <xf numFmtId="0" fontId="2" fillId="0" borderId="0" xfId="0" applyFont="1" applyAlignment="1">
      <alignment wrapText="1"/>
    </xf>
    <xf numFmtId="0" fontId="1" fillId="0" borderId="0" xfId="0" applyFont="1" applyAlignment="1">
      <alignment horizontal="right"/>
    </xf>
    <xf numFmtId="3" fontId="1" fillId="0" borderId="0" xfId="0" applyNumberFormat="1" applyFont="1" applyAlignment="1">
      <alignment horizontal="right"/>
    </xf>
    <xf numFmtId="3" fontId="2" fillId="0" borderId="0" xfId="0" applyNumberFormat="1" applyFont="1" applyAlignment="1">
      <alignment horizontal="right"/>
    </xf>
    <xf numFmtId="3" fontId="2" fillId="0" borderId="0" xfId="0" quotePrefix="1" applyNumberFormat="1" applyFont="1"/>
    <xf numFmtId="3" fontId="5" fillId="0" borderId="0" xfId="0" applyNumberFormat="1" applyFont="1" applyAlignment="1">
      <alignment horizontal="right"/>
    </xf>
    <xf numFmtId="3" fontId="0" fillId="2" borderId="11" xfId="0" applyNumberFormat="1" applyFill="1" applyBorder="1"/>
    <xf numFmtId="3" fontId="0" fillId="0" borderId="32" xfId="0" applyNumberFormat="1" applyBorder="1"/>
    <xf numFmtId="3" fontId="0" fillId="0" borderId="33" xfId="0" applyNumberFormat="1" applyBorder="1"/>
    <xf numFmtId="3" fontId="0" fillId="4" borderId="1" xfId="0" applyNumberFormat="1" applyFill="1" applyBorder="1" applyProtection="1">
      <protection locked="0"/>
    </xf>
    <xf numFmtId="3" fontId="0" fillId="4" borderId="11" xfId="0" applyNumberFormat="1" applyFill="1" applyBorder="1" applyProtection="1">
      <protection locked="0"/>
    </xf>
    <xf numFmtId="3" fontId="2" fillId="4" borderId="19" xfId="0" applyNumberFormat="1" applyFont="1" applyFill="1" applyBorder="1" applyProtection="1">
      <protection locked="0"/>
    </xf>
    <xf numFmtId="3" fontId="1" fillId="4" borderId="18" xfId="0" applyNumberFormat="1" applyFont="1" applyFill="1" applyBorder="1" applyProtection="1">
      <protection locked="0"/>
    </xf>
    <xf numFmtId="10" fontId="0" fillId="0" borderId="0" xfId="0" applyNumberFormat="1"/>
    <xf numFmtId="0" fontId="7" fillId="0" borderId="0" xfId="0" applyFont="1"/>
    <xf numFmtId="0" fontId="8" fillId="0" borderId="0" xfId="0" applyFont="1"/>
    <xf numFmtId="0" fontId="6" fillId="0" borderId="0" xfId="0" applyFont="1"/>
    <xf numFmtId="0" fontId="9" fillId="0" borderId="0" xfId="0" applyFont="1"/>
    <xf numFmtId="3" fontId="0" fillId="4" borderId="35" xfId="0" applyNumberFormat="1" applyFill="1" applyBorder="1" applyProtection="1">
      <protection locked="0"/>
    </xf>
    <xf numFmtId="3" fontId="0" fillId="4" borderId="12" xfId="0" applyNumberFormat="1" applyFill="1" applyBorder="1" applyProtection="1">
      <protection locked="0"/>
    </xf>
    <xf numFmtId="3" fontId="1" fillId="4" borderId="19" xfId="0" applyNumberFormat="1" applyFont="1" applyFill="1" applyBorder="1" applyAlignment="1" applyProtection="1">
      <alignment horizontal="left"/>
      <protection locked="0"/>
    </xf>
    <xf numFmtId="1" fontId="1" fillId="4" borderId="18" xfId="0" applyNumberFormat="1" applyFont="1" applyFill="1" applyBorder="1" applyAlignment="1" applyProtection="1">
      <alignment horizontal="left"/>
      <protection locked="0"/>
    </xf>
    <xf numFmtId="1" fontId="1" fillId="0" borderId="19" xfId="0" applyNumberFormat="1" applyFont="1" applyBorder="1" applyAlignment="1">
      <alignment horizontal="left"/>
    </xf>
    <xf numFmtId="3" fontId="1" fillId="0" borderId="19" xfId="0" applyNumberFormat="1" applyFont="1" applyBorder="1"/>
    <xf numFmtId="1" fontId="1" fillId="0" borderId="0" xfId="0" applyNumberFormat="1" applyFont="1" applyAlignment="1">
      <alignment horizontal="left"/>
    </xf>
    <xf numFmtId="3" fontId="0" fillId="0" borderId="12" xfId="0" applyNumberFormat="1" applyBorder="1"/>
    <xf numFmtId="0" fontId="2" fillId="4" borderId="1" xfId="0" applyFont="1" applyFill="1" applyBorder="1" applyProtection="1">
      <protection locked="0"/>
    </xf>
    <xf numFmtId="3" fontId="4" fillId="0" borderId="0" xfId="0" applyNumberFormat="1" applyFont="1"/>
    <xf numFmtId="3" fontId="0" fillId="4" borderId="40" xfId="0" applyNumberFormat="1" applyFill="1" applyBorder="1" applyProtection="1">
      <protection locked="0"/>
    </xf>
    <xf numFmtId="3" fontId="0" fillId="2" borderId="40" xfId="0" applyNumberFormat="1" applyFill="1" applyBorder="1"/>
    <xf numFmtId="3" fontId="0" fillId="2" borderId="47" xfId="0" applyNumberFormat="1" applyFill="1" applyBorder="1"/>
    <xf numFmtId="3" fontId="0" fillId="2" borderId="48" xfId="0" applyNumberFormat="1" applyFill="1" applyBorder="1"/>
    <xf numFmtId="3" fontId="0" fillId="2" borderId="49" xfId="0" applyNumberFormat="1" applyFill="1" applyBorder="1"/>
    <xf numFmtId="164" fontId="0" fillId="0" borderId="3" xfId="0" applyNumberFormat="1" applyBorder="1"/>
    <xf numFmtId="0" fontId="6" fillId="2" borderId="12" xfId="0" applyFont="1" applyFill="1" applyBorder="1"/>
    <xf numFmtId="3" fontId="0" fillId="2" borderId="52" xfId="0" applyNumberFormat="1" applyFill="1" applyBorder="1"/>
    <xf numFmtId="3" fontId="0" fillId="4" borderId="57" xfId="0" applyNumberFormat="1" applyFill="1" applyBorder="1" applyProtection="1">
      <protection locked="0"/>
    </xf>
    <xf numFmtId="1" fontId="0" fillId="0" borderId="0" xfId="0" applyNumberFormat="1"/>
    <xf numFmtId="3" fontId="0" fillId="2" borderId="65" xfId="0" applyNumberFormat="1" applyFill="1" applyBorder="1"/>
    <xf numFmtId="0" fontId="0" fillId="0" borderId="0" xfId="0" applyAlignment="1">
      <alignment horizontal="right"/>
    </xf>
    <xf numFmtId="3" fontId="2" fillId="0" borderId="73" xfId="0" applyNumberFormat="1" applyFont="1" applyBorder="1"/>
    <xf numFmtId="3" fontId="0" fillId="0" borderId="11" xfId="0" applyNumberFormat="1" applyBorder="1" applyAlignment="1">
      <alignment horizontal="center"/>
    </xf>
    <xf numFmtId="3" fontId="0" fillId="0" borderId="1" xfId="0" applyNumberFormat="1" applyBorder="1" applyAlignment="1">
      <alignment horizontal="center"/>
    </xf>
    <xf numFmtId="3" fontId="0" fillId="0" borderId="12" xfId="0" applyNumberFormat="1" applyBorder="1" applyAlignment="1">
      <alignment horizontal="center"/>
    </xf>
    <xf numFmtId="3" fontId="0" fillId="0" borderId="19" xfId="0" applyNumberFormat="1" applyBorder="1"/>
    <xf numFmtId="3" fontId="0" fillId="0" borderId="0" xfId="0" applyNumberFormat="1" applyAlignment="1">
      <alignment horizontal="right"/>
    </xf>
    <xf numFmtId="3" fontId="4" fillId="0" borderId="0" xfId="0" applyNumberFormat="1" applyFont="1" applyAlignment="1">
      <alignment horizontal="left"/>
    </xf>
    <xf numFmtId="0" fontId="2" fillId="0" borderId="0" xfId="0" applyFont="1" applyAlignment="1">
      <alignment horizontal="right"/>
    </xf>
    <xf numFmtId="10" fontId="2" fillId="0" borderId="0" xfId="0" applyNumberFormat="1" applyFont="1" applyAlignment="1">
      <alignment horizontal="right"/>
    </xf>
    <xf numFmtId="3" fontId="2" fillId="0" borderId="18" xfId="0" applyNumberFormat="1" applyFont="1" applyBorder="1" applyAlignment="1">
      <alignment horizontal="right"/>
    </xf>
    <xf numFmtId="0" fontId="0" fillId="0" borderId="63" xfId="0" applyBorder="1" applyAlignment="1">
      <alignment horizontal="right"/>
    </xf>
    <xf numFmtId="3" fontId="2" fillId="0" borderId="19" xfId="0" applyNumberFormat="1" applyFont="1" applyBorder="1" applyAlignment="1">
      <alignment horizontal="right"/>
    </xf>
    <xf numFmtId="3" fontId="0" fillId="2" borderId="7" xfId="0" applyNumberFormat="1" applyFill="1" applyBorder="1"/>
    <xf numFmtId="3" fontId="0" fillId="2" borderId="53" xfId="0" applyNumberFormat="1" applyFill="1" applyBorder="1"/>
    <xf numFmtId="3" fontId="1" fillId="2" borderId="12" xfId="0" applyNumberFormat="1" applyFont="1" applyFill="1" applyBorder="1"/>
    <xf numFmtId="0" fontId="0" fillId="2" borderId="1" xfId="0" applyFill="1" applyBorder="1"/>
    <xf numFmtId="0" fontId="3" fillId="0" borderId="0" xfId="0" applyFont="1" applyAlignment="1">
      <alignment horizontal="left"/>
    </xf>
    <xf numFmtId="3" fontId="3" fillId="0" borderId="0" xfId="0" applyNumberFormat="1" applyFont="1" applyAlignment="1">
      <alignment horizontal="right"/>
    </xf>
    <xf numFmtId="0" fontId="3" fillId="0" borderId="34" xfId="0" applyFont="1" applyBorder="1" applyAlignment="1">
      <alignment horizontal="right"/>
    </xf>
    <xf numFmtId="0" fontId="3" fillId="0" borderId="38" xfId="0" applyFont="1" applyBorder="1" applyAlignment="1">
      <alignment horizontal="right"/>
    </xf>
    <xf numFmtId="3" fontId="1" fillId="0" borderId="3" xfId="0" applyNumberFormat="1" applyFont="1" applyBorder="1" applyAlignment="1">
      <alignment horizontal="center" wrapText="1"/>
    </xf>
    <xf numFmtId="3" fontId="0" fillId="0" borderId="3" xfId="0" applyNumberFormat="1" applyBorder="1" applyAlignment="1">
      <alignment horizontal="center"/>
    </xf>
    <xf numFmtId="0" fontId="1" fillId="0" borderId="12" xfId="0" applyFont="1" applyBorder="1" applyAlignment="1">
      <alignment horizontal="center" wrapText="1"/>
    </xf>
    <xf numFmtId="3" fontId="2" fillId="0" borderId="12" xfId="0" applyNumberFormat="1" applyFont="1" applyBorder="1" applyAlignment="1">
      <alignment horizontal="right"/>
    </xf>
    <xf numFmtId="3" fontId="0" fillId="4" borderId="31" xfId="0" applyNumberFormat="1" applyFill="1" applyBorder="1" applyProtection="1">
      <protection locked="0"/>
    </xf>
    <xf numFmtId="3" fontId="0" fillId="4" borderId="28" xfId="0" applyNumberFormat="1" applyFill="1" applyBorder="1" applyProtection="1">
      <protection locked="0"/>
    </xf>
    <xf numFmtId="3" fontId="2" fillId="4" borderId="31" xfId="0" applyNumberFormat="1" applyFont="1" applyFill="1" applyBorder="1" applyAlignment="1" applyProtection="1">
      <alignment horizontal="right"/>
      <protection locked="0"/>
    </xf>
    <xf numFmtId="3" fontId="0" fillId="4" borderId="47" xfId="0" applyNumberFormat="1" applyFill="1" applyBorder="1" applyProtection="1">
      <protection locked="0"/>
    </xf>
    <xf numFmtId="3" fontId="2" fillId="4" borderId="30" xfId="0" applyNumberFormat="1" applyFont="1" applyFill="1" applyBorder="1" applyAlignment="1" applyProtection="1">
      <alignment horizontal="right"/>
      <protection locked="0"/>
    </xf>
    <xf numFmtId="3" fontId="2" fillId="4" borderId="77" xfId="0" applyNumberFormat="1" applyFont="1" applyFill="1" applyBorder="1" applyAlignment="1" applyProtection="1">
      <alignment horizontal="right"/>
      <protection locked="0"/>
    </xf>
    <xf numFmtId="3" fontId="2" fillId="4" borderId="74" xfId="0" applyNumberFormat="1" applyFont="1" applyFill="1" applyBorder="1" applyAlignment="1" applyProtection="1">
      <alignment horizontal="right"/>
      <protection locked="0"/>
    </xf>
    <xf numFmtId="3" fontId="0" fillId="4" borderId="48" xfId="0" applyNumberFormat="1" applyFill="1" applyBorder="1" applyProtection="1">
      <protection locked="0"/>
    </xf>
    <xf numFmtId="3" fontId="2" fillId="4" borderId="28" xfId="0" applyNumberFormat="1" applyFont="1" applyFill="1" applyBorder="1" applyAlignment="1" applyProtection="1">
      <alignment horizontal="right"/>
      <protection locked="0"/>
    </xf>
    <xf numFmtId="3" fontId="0" fillId="0" borderId="78" xfId="0" applyNumberFormat="1" applyBorder="1"/>
    <xf numFmtId="3" fontId="0" fillId="4" borderId="65" xfId="0" applyNumberFormat="1" applyFill="1" applyBorder="1" applyProtection="1">
      <protection locked="0"/>
    </xf>
    <xf numFmtId="3" fontId="0" fillId="4" borderId="74" xfId="0" applyNumberFormat="1" applyFill="1" applyBorder="1" applyProtection="1">
      <protection locked="0"/>
    </xf>
    <xf numFmtId="0" fontId="1" fillId="0" borderId="3" xfId="0" applyFont="1" applyBorder="1" applyAlignment="1">
      <alignment horizontal="center" wrapText="1"/>
    </xf>
    <xf numFmtId="3" fontId="1" fillId="0" borderId="0" xfId="0" applyNumberFormat="1" applyFont="1" applyAlignment="1">
      <alignment horizontal="left"/>
    </xf>
    <xf numFmtId="0" fontId="0" fillId="0" borderId="17" xfId="0" applyBorder="1"/>
    <xf numFmtId="0" fontId="1" fillId="0" borderId="83" xfId="0" applyFont="1" applyBorder="1" applyAlignment="1">
      <alignment horizontal="center" wrapText="1"/>
    </xf>
    <xf numFmtId="3" fontId="0" fillId="0" borderId="84" xfId="0" applyNumberFormat="1" applyBorder="1" applyAlignment="1">
      <alignment horizontal="center"/>
    </xf>
    <xf numFmtId="0" fontId="0" fillId="0" borderId="87" xfId="0" applyBorder="1"/>
    <xf numFmtId="0" fontId="0" fillId="0" borderId="88" xfId="0" applyBorder="1"/>
    <xf numFmtId="0" fontId="0" fillId="0" borderId="22" xfId="0" applyBorder="1"/>
    <xf numFmtId="0" fontId="0" fillId="0" borderId="15" xfId="0" applyBorder="1"/>
    <xf numFmtId="3" fontId="5" fillId="0" borderId="0" xfId="0" applyNumberFormat="1" applyFont="1"/>
    <xf numFmtId="0" fontId="0" fillId="7" borderId="19" xfId="0" applyFill="1" applyBorder="1" applyProtection="1">
      <protection locked="0"/>
    </xf>
    <xf numFmtId="0" fontId="0" fillId="7" borderId="18" xfId="0" applyFill="1" applyBorder="1" applyProtection="1">
      <protection locked="0"/>
    </xf>
    <xf numFmtId="0" fontId="1" fillId="0" borderId="0" xfId="0" applyFont="1" applyAlignment="1">
      <alignment horizontal="center"/>
    </xf>
    <xf numFmtId="0" fontId="0" fillId="0" borderId="12" xfId="0" applyBorder="1"/>
    <xf numFmtId="0" fontId="1" fillId="0" borderId="17" xfId="0" applyFont="1" applyBorder="1" applyAlignment="1">
      <alignment horizontal="left"/>
    </xf>
    <xf numFmtId="3" fontId="0" fillId="4" borderId="94" xfId="0" applyNumberFormat="1" applyFill="1" applyBorder="1" applyProtection="1">
      <protection locked="0"/>
    </xf>
    <xf numFmtId="3" fontId="0" fillId="4" borderId="95" xfId="0" applyNumberFormat="1" applyFill="1" applyBorder="1" applyProtection="1">
      <protection locked="0"/>
    </xf>
    <xf numFmtId="3" fontId="0" fillId="4" borderId="93" xfId="0" applyNumberFormat="1" applyFill="1" applyBorder="1" applyProtection="1">
      <protection locked="0"/>
    </xf>
    <xf numFmtId="0" fontId="0" fillId="0" borderId="12" xfId="0" applyBorder="1" applyAlignment="1">
      <alignment wrapText="1"/>
    </xf>
    <xf numFmtId="0" fontId="3" fillId="0" borderId="17" xfId="0" applyFont="1" applyBorder="1" applyAlignment="1">
      <alignment horizontal="left"/>
    </xf>
    <xf numFmtId="3" fontId="0" fillId="0" borderId="32" xfId="0" applyNumberFormat="1" applyBorder="1" applyAlignment="1">
      <alignment horizontal="right" indent="2"/>
    </xf>
    <xf numFmtId="3" fontId="0" fillId="4" borderId="3" xfId="0" applyNumberFormat="1" applyFill="1" applyBorder="1" applyProtection="1">
      <protection locked="0"/>
    </xf>
    <xf numFmtId="3" fontId="0" fillId="0" borderId="3" xfId="0" applyNumberFormat="1" applyBorder="1"/>
    <xf numFmtId="3" fontId="0" fillId="0" borderId="14" xfId="0" applyNumberFormat="1" applyBorder="1"/>
    <xf numFmtId="3" fontId="0" fillId="7" borderId="1" xfId="0" applyNumberFormat="1" applyFill="1" applyBorder="1" applyAlignment="1" applyProtection="1">
      <alignment horizontal="right" indent="2"/>
      <protection locked="0"/>
    </xf>
    <xf numFmtId="166" fontId="0" fillId="0" borderId="34" xfId="0" applyNumberFormat="1" applyBorder="1"/>
    <xf numFmtId="166" fontId="0" fillId="0" borderId="38" xfId="0" applyNumberFormat="1" applyBorder="1"/>
    <xf numFmtId="167" fontId="1" fillId="0" borderId="0" xfId="1" applyNumberFormat="1" applyFont="1" applyBorder="1" applyAlignment="1">
      <alignment horizontal="left" wrapText="1"/>
    </xf>
    <xf numFmtId="167" fontId="0" fillId="0" borderId="0" xfId="1" applyNumberFormat="1" applyFont="1"/>
    <xf numFmtId="3" fontId="0" fillId="4" borderId="5" xfId="0" applyNumberFormat="1" applyFill="1" applyBorder="1" applyProtection="1">
      <protection locked="0"/>
    </xf>
    <xf numFmtId="3" fontId="0" fillId="4" borderId="2" xfId="0" applyNumberFormat="1" applyFill="1" applyBorder="1" applyProtection="1">
      <protection locked="0"/>
    </xf>
    <xf numFmtId="3" fontId="0" fillId="4" borderId="80" xfId="0" applyNumberFormat="1" applyFill="1" applyBorder="1" applyProtection="1">
      <protection locked="0"/>
    </xf>
    <xf numFmtId="3" fontId="0" fillId="4" borderId="43" xfId="0" applyNumberFormat="1" applyFill="1" applyBorder="1" applyProtection="1">
      <protection locked="0"/>
    </xf>
    <xf numFmtId="0" fontId="0" fillId="0" borderId="19" xfId="0" applyBorder="1"/>
    <xf numFmtId="3" fontId="1" fillId="0" borderId="19" xfId="0" applyNumberFormat="1" applyFont="1" applyBorder="1" applyAlignment="1">
      <alignment horizontal="left"/>
    </xf>
    <xf numFmtId="3" fontId="1" fillId="0" borderId="63" xfId="0" applyNumberFormat="1" applyFont="1" applyBorder="1"/>
    <xf numFmtId="3" fontId="0" fillId="0" borderId="0" xfId="1" applyNumberFormat="1" applyFont="1" applyAlignment="1">
      <alignment horizontal="right"/>
    </xf>
    <xf numFmtId="3" fontId="0" fillId="0" borderId="0" xfId="1" applyNumberFormat="1" applyFont="1" applyAlignment="1">
      <alignment horizontal="right" wrapText="1"/>
    </xf>
    <xf numFmtId="3" fontId="0" fillId="0" borderId="0" xfId="1" applyNumberFormat="1" applyFont="1" applyFill="1" applyBorder="1" applyAlignment="1">
      <alignment horizontal="right"/>
    </xf>
    <xf numFmtId="165" fontId="0" fillId="0" borderId="0" xfId="0" applyNumberFormat="1" applyAlignment="1">
      <alignment horizontal="right"/>
    </xf>
    <xf numFmtId="14" fontId="4" fillId="0" borderId="0" xfId="0" applyNumberFormat="1" applyFont="1"/>
    <xf numFmtId="3" fontId="0" fillId="0" borderId="0" xfId="1" applyNumberFormat="1" applyFont="1" applyFill="1" applyAlignment="1">
      <alignment horizontal="right"/>
    </xf>
    <xf numFmtId="3" fontId="0" fillId="0" borderId="0" xfId="0" applyNumberFormat="1" applyAlignment="1">
      <alignment wrapText="1"/>
    </xf>
    <xf numFmtId="3" fontId="0" fillId="7" borderId="3" xfId="0" applyNumberFormat="1" applyFill="1" applyBorder="1" applyProtection="1">
      <protection locked="0"/>
    </xf>
    <xf numFmtId="3" fontId="2" fillId="0" borderId="1" xfId="0" applyNumberFormat="1" applyFont="1" applyBorder="1" applyAlignment="1">
      <alignment wrapText="1"/>
    </xf>
    <xf numFmtId="166" fontId="2" fillId="0" borderId="66" xfId="0" applyNumberFormat="1" applyFont="1" applyBorder="1" applyAlignment="1">
      <alignment wrapText="1"/>
    </xf>
    <xf numFmtId="3" fontId="1" fillId="0" borderId="7" xfId="0" applyNumberFormat="1" applyFont="1" applyBorder="1" applyAlignment="1">
      <alignment horizontal="center" wrapText="1"/>
    </xf>
    <xf numFmtId="0" fontId="1" fillId="0" borderId="9" xfId="0" applyFont="1" applyBorder="1" applyAlignment="1">
      <alignment horizontal="center"/>
    </xf>
    <xf numFmtId="0" fontId="1" fillId="0" borderId="9" xfId="0" applyFont="1" applyBorder="1" applyAlignment="1">
      <alignment horizontal="center" wrapText="1"/>
    </xf>
    <xf numFmtId="3" fontId="0" fillId="7" borderId="12" xfId="0" applyNumberFormat="1" applyFill="1" applyBorder="1" applyProtection="1">
      <protection locked="0"/>
    </xf>
    <xf numFmtId="3" fontId="0" fillId="7" borderId="11" xfId="0" applyNumberFormat="1" applyFill="1" applyBorder="1" applyProtection="1">
      <protection locked="0"/>
    </xf>
    <xf numFmtId="166" fontId="0" fillId="0" borderId="37" xfId="0" applyNumberFormat="1" applyBorder="1"/>
    <xf numFmtId="3" fontId="0" fillId="4" borderId="37" xfId="0" applyNumberFormat="1" applyFill="1" applyBorder="1" applyProtection="1">
      <protection locked="0"/>
    </xf>
    <xf numFmtId="3" fontId="0" fillId="4" borderId="34" xfId="0" applyNumberFormat="1" applyFill="1" applyBorder="1" applyProtection="1">
      <protection locked="0"/>
    </xf>
    <xf numFmtId="3" fontId="0" fillId="7" borderId="1" xfId="0" applyNumberFormat="1" applyFill="1" applyBorder="1" applyProtection="1">
      <protection locked="0"/>
    </xf>
    <xf numFmtId="0" fontId="0" fillId="0" borderId="4" xfId="0" applyBorder="1"/>
    <xf numFmtId="3" fontId="1" fillId="0" borderId="30" xfId="0" applyNumberFormat="1" applyFont="1" applyBorder="1" applyAlignment="1">
      <alignment horizontal="center" wrapText="1"/>
    </xf>
    <xf numFmtId="3" fontId="2" fillId="7" borderId="1" xfId="0" applyNumberFormat="1" applyFont="1" applyFill="1" applyBorder="1" applyAlignment="1">
      <alignment wrapText="1"/>
    </xf>
    <xf numFmtId="3" fontId="2" fillId="0" borderId="6" xfId="0" applyNumberFormat="1" applyFont="1" applyBorder="1" applyAlignment="1">
      <alignment wrapText="1"/>
    </xf>
    <xf numFmtId="0" fontId="3" fillId="0" borderId="6" xfId="0" applyFont="1" applyBorder="1" applyAlignment="1">
      <alignment horizontal="center" wrapText="1"/>
    </xf>
    <xf numFmtId="3" fontId="11" fillId="0" borderId="25" xfId="0" applyNumberFormat="1" applyFont="1" applyBorder="1" applyAlignment="1">
      <alignment horizontal="center"/>
    </xf>
    <xf numFmtId="3" fontId="0" fillId="0" borderId="18" xfId="0" applyNumberFormat="1" applyBorder="1"/>
    <xf numFmtId="3" fontId="2" fillId="0" borderId="19" xfId="0" applyNumberFormat="1" applyFont="1" applyBorder="1"/>
    <xf numFmtId="3" fontId="1" fillId="0" borderId="76" xfId="0" applyNumberFormat="1" applyFont="1" applyBorder="1" applyAlignment="1">
      <alignment horizontal="center" wrapText="1"/>
    </xf>
    <xf numFmtId="3" fontId="0" fillId="4" borderId="18" xfId="0" applyNumberFormat="1" applyFill="1" applyBorder="1" applyProtection="1">
      <protection locked="0"/>
    </xf>
    <xf numFmtId="3" fontId="0" fillId="4" borderId="0" xfId="0" applyNumberFormat="1" applyFill="1" applyProtection="1">
      <protection locked="0"/>
    </xf>
    <xf numFmtId="3" fontId="0" fillId="7" borderId="18" xfId="0" applyNumberFormat="1" applyFill="1" applyBorder="1" applyProtection="1">
      <protection locked="0"/>
    </xf>
    <xf numFmtId="0" fontId="1" fillId="0" borderId="11" xfId="0" applyFont="1" applyBorder="1" applyAlignment="1">
      <alignment horizontal="center" wrapText="1"/>
    </xf>
    <xf numFmtId="3" fontId="2" fillId="4" borderId="5" xfId="0" applyNumberFormat="1" applyFont="1" applyFill="1" applyBorder="1" applyAlignment="1" applyProtection="1">
      <alignment horizontal="right"/>
      <protection locked="0"/>
    </xf>
    <xf numFmtId="0" fontId="2" fillId="0" borderId="45" xfId="0" applyFont="1" applyBorder="1" applyAlignment="1">
      <alignment horizontal="left"/>
    </xf>
    <xf numFmtId="0" fontId="2" fillId="0" borderId="0" xfId="0" applyFont="1" applyAlignment="1">
      <alignment horizontal="left"/>
    </xf>
    <xf numFmtId="3" fontId="0" fillId="4" borderId="30" xfId="0" applyNumberFormat="1" applyFill="1" applyBorder="1" applyProtection="1">
      <protection locked="0"/>
    </xf>
    <xf numFmtId="3" fontId="0" fillId="2" borderId="30" xfId="0" applyNumberFormat="1" applyFill="1" applyBorder="1"/>
    <xf numFmtId="166" fontId="2" fillId="0" borderId="19" xfId="0" applyNumberFormat="1" applyFont="1" applyBorder="1" applyAlignment="1">
      <alignment horizontal="right"/>
    </xf>
    <xf numFmtId="166" fontId="2" fillId="0" borderId="18" xfId="0" applyNumberFormat="1" applyFont="1" applyBorder="1" applyAlignment="1">
      <alignment horizontal="right"/>
    </xf>
    <xf numFmtId="166" fontId="0" fillId="0" borderId="18" xfId="0" applyNumberFormat="1" applyBorder="1" applyAlignment="1">
      <alignment horizontal="right" wrapText="1"/>
    </xf>
    <xf numFmtId="166" fontId="0" fillId="0" borderId="19" xfId="0" applyNumberFormat="1" applyBorder="1" applyAlignment="1">
      <alignment horizontal="right"/>
    </xf>
    <xf numFmtId="0" fontId="1" fillId="0" borderId="5" xfId="0" applyFont="1" applyBorder="1" applyAlignment="1">
      <alignment horizontal="center" wrapText="1"/>
    </xf>
    <xf numFmtId="0" fontId="2" fillId="4" borderId="66" xfId="0" applyFont="1" applyFill="1" applyBorder="1" applyAlignment="1" applyProtection="1">
      <alignment horizontal="center" wrapText="1"/>
      <protection locked="0"/>
    </xf>
    <xf numFmtId="0" fontId="1" fillId="2" borderId="30" xfId="0" applyFont="1" applyFill="1" applyBorder="1" applyAlignment="1">
      <alignment horizontal="center" wrapText="1"/>
    </xf>
    <xf numFmtId="0" fontId="2" fillId="2" borderId="30" xfId="0" applyFont="1" applyFill="1" applyBorder="1" applyAlignment="1">
      <alignment wrapText="1"/>
    </xf>
    <xf numFmtId="0" fontId="1" fillId="2" borderId="74" xfId="0" applyFont="1" applyFill="1" applyBorder="1" applyAlignment="1">
      <alignment horizontal="center" wrapText="1"/>
    </xf>
    <xf numFmtId="3" fontId="2" fillId="0" borderId="80" xfId="0" applyNumberFormat="1" applyFont="1" applyBorder="1" applyAlignment="1">
      <alignment horizontal="right"/>
    </xf>
    <xf numFmtId="3" fontId="2" fillId="4" borderId="1" xfId="0" applyNumberFormat="1" applyFont="1" applyFill="1" applyBorder="1" applyAlignment="1" applyProtection="1">
      <alignment horizontal="right"/>
      <protection locked="0"/>
    </xf>
    <xf numFmtId="3" fontId="2" fillId="0" borderId="34" xfId="0" applyNumberFormat="1" applyFont="1" applyBorder="1" applyAlignment="1">
      <alignment horizontal="right"/>
    </xf>
    <xf numFmtId="3" fontId="2" fillId="0" borderId="38" xfId="0" applyNumberFormat="1" applyFont="1" applyBorder="1" applyAlignment="1">
      <alignment horizontal="right"/>
    </xf>
    <xf numFmtId="3" fontId="2" fillId="2" borderId="5" xfId="0" applyNumberFormat="1" applyFont="1" applyFill="1" applyBorder="1" applyAlignment="1">
      <alignment horizontal="right"/>
    </xf>
    <xf numFmtId="3" fontId="1" fillId="2" borderId="5" xfId="0" applyNumberFormat="1" applyFont="1" applyFill="1" applyBorder="1" applyAlignment="1">
      <alignment horizontal="right"/>
    </xf>
    <xf numFmtId="3" fontId="2" fillId="2" borderId="74" xfId="0" applyNumberFormat="1" applyFont="1" applyFill="1" applyBorder="1" applyAlignment="1">
      <alignment horizontal="right"/>
    </xf>
    <xf numFmtId="0" fontId="2" fillId="4" borderId="41" xfId="0" applyFont="1" applyFill="1" applyBorder="1" applyAlignment="1" applyProtection="1">
      <alignment horizontal="left"/>
      <protection locked="0"/>
    </xf>
    <xf numFmtId="0" fontId="2" fillId="0" borderId="23" xfId="0" applyFont="1" applyBorder="1" applyAlignment="1">
      <alignment horizontal="left"/>
    </xf>
    <xf numFmtId="0" fontId="2" fillId="4" borderId="98" xfId="0" applyFont="1" applyFill="1" applyBorder="1" applyAlignment="1" applyProtection="1">
      <alignment horizontal="left"/>
      <protection locked="0"/>
    </xf>
    <xf numFmtId="3" fontId="2" fillId="4" borderId="34" xfId="0" applyNumberFormat="1" applyFont="1" applyFill="1" applyBorder="1" applyAlignment="1" applyProtection="1">
      <alignment horizontal="right"/>
      <protection locked="0"/>
    </xf>
    <xf numFmtId="166" fontId="2" fillId="0" borderId="19" xfId="0" applyNumberFormat="1" applyFont="1" applyBorder="1"/>
    <xf numFmtId="166" fontId="2" fillId="0" borderId="18" xfId="0" applyNumberFormat="1" applyFont="1" applyBorder="1"/>
    <xf numFmtId="3" fontId="0" fillId="0" borderId="42" xfId="0" applyNumberFormat="1" applyBorder="1"/>
    <xf numFmtId="3" fontId="0" fillId="4" borderId="19" xfId="0" applyNumberFormat="1" applyFill="1" applyBorder="1" applyAlignment="1" applyProtection="1">
      <alignment horizontal="right"/>
      <protection locked="0"/>
    </xf>
    <xf numFmtId="0" fontId="1" fillId="0" borderId="0" xfId="2" applyFont="1"/>
    <xf numFmtId="3" fontId="1" fillId="0" borderId="0" xfId="2" applyNumberFormat="1" applyFont="1" applyAlignment="1">
      <alignment horizontal="left"/>
    </xf>
    <xf numFmtId="0" fontId="1" fillId="0" borderId="0" xfId="2" applyFont="1" applyAlignment="1">
      <alignment horizontal="right"/>
    </xf>
    <xf numFmtId="0" fontId="2" fillId="0" borderId="0" xfId="2" applyAlignment="1">
      <alignment horizontal="center"/>
    </xf>
    <xf numFmtId="3" fontId="2" fillId="0" borderId="0" xfId="2" applyNumberFormat="1"/>
    <xf numFmtId="3" fontId="1" fillId="0" borderId="0" xfId="2" applyNumberFormat="1" applyFont="1" applyAlignment="1">
      <alignment horizontal="right"/>
    </xf>
    <xf numFmtId="0" fontId="2" fillId="0" borderId="0" xfId="2"/>
    <xf numFmtId="0" fontId="13" fillId="0" borderId="17" xfId="2" applyFont="1" applyBorder="1" applyAlignment="1" applyProtection="1">
      <alignment horizontal="left"/>
      <protection locked="0"/>
    </xf>
    <xf numFmtId="0" fontId="2" fillId="0" borderId="17" xfId="2" applyBorder="1" applyAlignment="1" applyProtection="1">
      <alignment horizontal="center"/>
      <protection locked="0"/>
    </xf>
    <xf numFmtId="3" fontId="2" fillId="0" borderId="17" xfId="2" applyNumberFormat="1" applyBorder="1" applyProtection="1">
      <protection locked="0"/>
    </xf>
    <xf numFmtId="3" fontId="1" fillId="0" borderId="17" xfId="2" applyNumberFormat="1" applyFont="1" applyBorder="1" applyAlignment="1" applyProtection="1">
      <alignment horizontal="right"/>
      <protection locked="0"/>
    </xf>
    <xf numFmtId="3" fontId="3" fillId="0" borderId="16" xfId="2" applyNumberFormat="1" applyFont="1" applyBorder="1" applyAlignment="1">
      <alignment horizontal="center"/>
    </xf>
    <xf numFmtId="3" fontId="3" fillId="0" borderId="28" xfId="2" applyNumberFormat="1" applyFont="1" applyBorder="1" applyAlignment="1">
      <alignment horizontal="center"/>
    </xf>
    <xf numFmtId="3" fontId="3" fillId="0" borderId="50" xfId="2" applyNumberFormat="1" applyFont="1" applyBorder="1" applyAlignment="1">
      <alignment horizontal="center"/>
    </xf>
    <xf numFmtId="3" fontId="3" fillId="0" borderId="0" xfId="2" applyNumberFormat="1" applyFont="1"/>
    <xf numFmtId="3" fontId="1" fillId="0" borderId="11" xfId="2" applyNumberFormat="1" applyFont="1" applyBorder="1" applyAlignment="1">
      <alignment horizontal="center" wrapText="1"/>
    </xf>
    <xf numFmtId="3" fontId="1" fillId="0" borderId="1" xfId="2" applyNumberFormat="1" applyFont="1" applyBorder="1" applyAlignment="1">
      <alignment horizontal="center" wrapText="1"/>
    </xf>
    <xf numFmtId="3" fontId="1" fillId="0" borderId="12" xfId="2" applyNumberFormat="1" applyFont="1" applyBorder="1" applyAlignment="1">
      <alignment horizontal="center" wrapText="1"/>
    </xf>
    <xf numFmtId="3" fontId="1" fillId="0" borderId="3" xfId="2" applyNumberFormat="1" applyFont="1" applyBorder="1" applyAlignment="1">
      <alignment horizontal="center" wrapText="1"/>
    </xf>
    <xf numFmtId="3" fontId="1" fillId="0" borderId="21" xfId="2" applyNumberFormat="1" applyFont="1" applyBorder="1" applyAlignment="1">
      <alignment horizontal="center" wrapText="1"/>
    </xf>
    <xf numFmtId="3" fontId="1" fillId="0" borderId="10" xfId="2" applyNumberFormat="1" applyFont="1" applyBorder="1" applyAlignment="1">
      <alignment horizontal="center" wrapText="1"/>
    </xf>
    <xf numFmtId="3" fontId="1" fillId="0" borderId="0" xfId="2" applyNumberFormat="1" applyFont="1" applyAlignment="1">
      <alignment horizontal="center" wrapText="1"/>
    </xf>
    <xf numFmtId="0" fontId="1" fillId="0" borderId="0" xfId="2" applyFont="1" applyAlignment="1">
      <alignment wrapText="1"/>
    </xf>
    <xf numFmtId="0" fontId="1" fillId="0" borderId="3" xfId="2" applyFont="1" applyBorder="1"/>
    <xf numFmtId="0" fontId="2" fillId="0" borderId="12" xfId="2" applyBorder="1"/>
    <xf numFmtId="3" fontId="2" fillId="3" borderId="11" xfId="2" applyNumberFormat="1" applyFill="1" applyBorder="1"/>
    <xf numFmtId="3" fontId="2" fillId="3" borderId="1" xfId="2" applyNumberFormat="1" applyFill="1" applyBorder="1"/>
    <xf numFmtId="3" fontId="2" fillId="3" borderId="12" xfId="2" applyNumberFormat="1" applyFill="1" applyBorder="1"/>
    <xf numFmtId="3" fontId="2" fillId="3" borderId="14" xfId="2" applyNumberFormat="1" applyFill="1" applyBorder="1"/>
    <xf numFmtId="3" fontId="2" fillId="3" borderId="3" xfId="2" applyNumberFormat="1" applyFill="1" applyBorder="1"/>
    <xf numFmtId="3" fontId="2" fillId="3" borderId="21" xfId="2" applyNumberFormat="1" applyFill="1" applyBorder="1"/>
    <xf numFmtId="3" fontId="2" fillId="3" borderId="10" xfId="2" applyNumberFormat="1" applyFill="1" applyBorder="1"/>
    <xf numFmtId="3" fontId="2" fillId="4" borderId="11" xfId="2" applyNumberFormat="1" applyFill="1" applyBorder="1" applyProtection="1">
      <protection locked="0"/>
    </xf>
    <xf numFmtId="3" fontId="2" fillId="4" borderId="1" xfId="2" quotePrefix="1" applyNumberFormat="1" applyFill="1" applyBorder="1" applyProtection="1">
      <protection locked="0"/>
    </xf>
    <xf numFmtId="3" fontId="2" fillId="4" borderId="1" xfId="2" applyNumberFormat="1" applyFill="1" applyBorder="1" applyProtection="1">
      <protection locked="0"/>
    </xf>
    <xf numFmtId="3" fontId="2" fillId="4" borderId="12" xfId="2" applyNumberFormat="1" applyFill="1" applyBorder="1" applyProtection="1">
      <protection locked="0"/>
    </xf>
    <xf numFmtId="3" fontId="2" fillId="2" borderId="14" xfId="2" applyNumberFormat="1" applyFill="1" applyBorder="1"/>
    <xf numFmtId="3" fontId="2" fillId="4" borderId="14" xfId="2" applyNumberFormat="1" applyFill="1" applyBorder="1" applyProtection="1">
      <protection locked="0"/>
    </xf>
    <xf numFmtId="3" fontId="2" fillId="4" borderId="3" xfId="2" applyNumberFormat="1" applyFill="1" applyBorder="1" applyProtection="1">
      <protection locked="0"/>
    </xf>
    <xf numFmtId="3" fontId="2" fillId="2" borderId="11" xfId="2" applyNumberFormat="1" applyFill="1" applyBorder="1"/>
    <xf numFmtId="3" fontId="2" fillId="2" borderId="1" xfId="2" applyNumberFormat="1" applyFill="1" applyBorder="1"/>
    <xf numFmtId="3" fontId="2" fillId="2" borderId="3" xfId="2" applyNumberFormat="1" applyFill="1" applyBorder="1"/>
    <xf numFmtId="3" fontId="2" fillId="2" borderId="12" xfId="2" applyNumberFormat="1" applyFill="1" applyBorder="1"/>
    <xf numFmtId="3" fontId="2" fillId="7" borderId="1" xfId="2" applyNumberFormat="1" applyFill="1" applyBorder="1" applyProtection="1">
      <protection locked="0"/>
    </xf>
    <xf numFmtId="3" fontId="2" fillId="4" borderId="21" xfId="2" applyNumberFormat="1" applyFill="1" applyBorder="1" applyProtection="1">
      <protection locked="0"/>
    </xf>
    <xf numFmtId="3" fontId="2" fillId="0" borderId="10" xfId="2" applyNumberFormat="1" applyBorder="1"/>
    <xf numFmtId="0" fontId="2" fillId="0" borderId="5" xfId="2" applyBorder="1"/>
    <xf numFmtId="3" fontId="2" fillId="2" borderId="21" xfId="2" applyNumberFormat="1" applyFill="1" applyBorder="1"/>
    <xf numFmtId="3" fontId="2" fillId="6" borderId="1" xfId="2" applyNumberFormat="1" applyFill="1" applyBorder="1"/>
    <xf numFmtId="0" fontId="2" fillId="0" borderId="7" xfId="2" applyBorder="1"/>
    <xf numFmtId="0" fontId="2" fillId="0" borderId="8" xfId="2" applyBorder="1"/>
    <xf numFmtId="0" fontId="2" fillId="0" borderId="9" xfId="2" applyBorder="1"/>
    <xf numFmtId="3" fontId="2" fillId="2" borderId="43" xfId="2" applyNumberFormat="1" applyFill="1" applyBorder="1"/>
    <xf numFmtId="3" fontId="2" fillId="3" borderId="15" xfId="2" applyNumberFormat="1" applyFill="1" applyBorder="1"/>
    <xf numFmtId="3" fontId="2" fillId="3" borderId="43" xfId="2" applyNumberFormat="1" applyFill="1" applyBorder="1"/>
    <xf numFmtId="3" fontId="2" fillId="3" borderId="99" xfId="2" applyNumberFormat="1" applyFill="1" applyBorder="1"/>
    <xf numFmtId="3" fontId="2" fillId="2" borderId="15" xfId="2" applyNumberFormat="1" applyFill="1" applyBorder="1"/>
    <xf numFmtId="3" fontId="2" fillId="2" borderId="99" xfId="2" applyNumberFormat="1" applyFill="1" applyBorder="1"/>
    <xf numFmtId="0" fontId="2" fillId="0" borderId="2" xfId="2" applyBorder="1"/>
    <xf numFmtId="3" fontId="2" fillId="0" borderId="33" xfId="2" applyNumberFormat="1" applyBorder="1" applyAlignment="1">
      <alignment horizontal="right"/>
    </xf>
    <xf numFmtId="3" fontId="2" fillId="0" borderId="32" xfId="2" applyNumberFormat="1" applyBorder="1" applyAlignment="1">
      <alignment horizontal="right"/>
    </xf>
    <xf numFmtId="3" fontId="2" fillId="0" borderId="42" xfId="2" applyNumberFormat="1" applyBorder="1" applyAlignment="1">
      <alignment horizontal="right"/>
    </xf>
    <xf numFmtId="3" fontId="2" fillId="0" borderId="41" xfId="2" applyNumberFormat="1" applyBorder="1" applyAlignment="1">
      <alignment horizontal="right"/>
    </xf>
    <xf numFmtId="3" fontId="2" fillId="0" borderId="44" xfId="2" applyNumberFormat="1" applyBorder="1" applyAlignment="1">
      <alignment horizontal="right"/>
    </xf>
    <xf numFmtId="3" fontId="2" fillId="0" borderId="51" xfId="2" applyNumberFormat="1" applyBorder="1" applyAlignment="1">
      <alignment horizontal="right"/>
    </xf>
    <xf numFmtId="3" fontId="2" fillId="0" borderId="72" xfId="2" applyNumberFormat="1" applyBorder="1" applyAlignment="1">
      <alignment horizontal="right"/>
    </xf>
    <xf numFmtId="3" fontId="2" fillId="0" borderId="46" xfId="2" applyNumberFormat="1" applyBorder="1" applyAlignment="1">
      <alignment horizontal="right"/>
    </xf>
    <xf numFmtId="3" fontId="2" fillId="0" borderId="0" xfId="2" applyNumberFormat="1" applyAlignment="1">
      <alignment horizontal="right"/>
    </xf>
    <xf numFmtId="3" fontId="2" fillId="4" borderId="58" xfId="2" applyNumberFormat="1" applyFill="1" applyBorder="1" applyAlignment="1" applyProtection="1">
      <alignment horizontal="right"/>
      <protection locked="0"/>
    </xf>
    <xf numFmtId="3" fontId="2" fillId="4" borderId="7" xfId="2" applyNumberFormat="1" applyFill="1" applyBorder="1" applyAlignment="1" applyProtection="1">
      <alignment horizontal="right"/>
      <protection locked="0"/>
    </xf>
    <xf numFmtId="3" fontId="2" fillId="4" borderId="35" xfId="2" applyNumberFormat="1" applyFill="1" applyBorder="1" applyAlignment="1" applyProtection="1">
      <alignment horizontal="right"/>
      <protection locked="0"/>
    </xf>
    <xf numFmtId="3" fontId="2" fillId="4" borderId="76" xfId="2" applyNumberFormat="1" applyFill="1" applyBorder="1" applyAlignment="1" applyProtection="1">
      <alignment horizontal="right"/>
      <protection locked="0"/>
    </xf>
    <xf numFmtId="3" fontId="2" fillId="4" borderId="9" xfId="2" applyNumberFormat="1" applyFill="1" applyBorder="1" applyAlignment="1" applyProtection="1">
      <alignment horizontal="right"/>
      <protection locked="0"/>
    </xf>
    <xf numFmtId="3" fontId="2" fillId="4" borderId="16" xfId="2" applyNumberFormat="1" applyFill="1" applyBorder="1" applyAlignment="1" applyProtection="1">
      <alignment horizontal="right"/>
      <protection locked="0"/>
    </xf>
    <xf numFmtId="3" fontId="2" fillId="0" borderId="71" xfId="2" applyNumberFormat="1" applyBorder="1" applyAlignment="1">
      <alignment horizontal="right"/>
    </xf>
    <xf numFmtId="0" fontId="2" fillId="0" borderId="0" xfId="2" applyAlignment="1">
      <alignment wrapText="1"/>
    </xf>
    <xf numFmtId="164" fontId="2" fillId="0" borderId="11" xfId="2" applyNumberFormat="1" applyBorder="1"/>
    <xf numFmtId="164" fontId="2" fillId="0" borderId="6" xfId="2" applyNumberFormat="1" applyBorder="1"/>
    <xf numFmtId="164" fontId="2" fillId="0" borderId="1" xfId="2" applyNumberFormat="1" applyBorder="1"/>
    <xf numFmtId="164" fontId="2" fillId="0" borderId="12" xfId="2" applyNumberFormat="1" applyBorder="1"/>
    <xf numFmtId="164" fontId="2" fillId="0" borderId="14" xfId="2" applyNumberFormat="1" applyBorder="1"/>
    <xf numFmtId="164" fontId="2" fillId="0" borderId="21" xfId="2" applyNumberFormat="1" applyBorder="1"/>
    <xf numFmtId="3" fontId="2" fillId="2" borderId="10" xfId="2" applyNumberFormat="1" applyFill="1" applyBorder="1"/>
    <xf numFmtId="3" fontId="2" fillId="4" borderId="45" xfId="2" applyNumberFormat="1" applyFill="1" applyBorder="1" applyProtection="1">
      <protection locked="0"/>
    </xf>
    <xf numFmtId="3" fontId="2" fillId="4" borderId="32" xfId="2" applyNumberFormat="1" applyFill="1" applyBorder="1" applyProtection="1">
      <protection locked="0"/>
    </xf>
    <xf numFmtId="3" fontId="2" fillId="4" borderId="42" xfId="2" applyNumberFormat="1" applyFill="1" applyBorder="1" applyProtection="1">
      <protection locked="0"/>
    </xf>
    <xf numFmtId="3" fontId="2" fillId="4" borderId="33" xfId="2" applyNumberFormat="1" applyFill="1" applyBorder="1" applyProtection="1">
      <protection locked="0"/>
    </xf>
    <xf numFmtId="3" fontId="2" fillId="4" borderId="41" xfId="2" applyNumberFormat="1" applyFill="1" applyBorder="1" applyProtection="1">
      <protection locked="0"/>
    </xf>
    <xf numFmtId="3" fontId="2" fillId="4" borderId="44" xfId="2" applyNumberFormat="1" applyFill="1" applyBorder="1" applyProtection="1">
      <protection locked="0"/>
    </xf>
    <xf numFmtId="3" fontId="2" fillId="2" borderId="32" xfId="2" applyNumberFormat="1" applyFill="1" applyBorder="1"/>
    <xf numFmtId="3" fontId="2" fillId="4" borderId="51" xfId="2" applyNumberFormat="1" applyFill="1" applyBorder="1" applyProtection="1">
      <protection locked="0"/>
    </xf>
    <xf numFmtId="3" fontId="2" fillId="2" borderId="42" xfId="2" applyNumberFormat="1" applyFill="1" applyBorder="1"/>
    <xf numFmtId="3" fontId="2" fillId="2" borderId="51" xfId="2" applyNumberFormat="1" applyFill="1" applyBorder="1"/>
    <xf numFmtId="3" fontId="2" fillId="2" borderId="46" xfId="2" applyNumberFormat="1" applyFill="1" applyBorder="1"/>
    <xf numFmtId="3" fontId="2" fillId="0" borderId="87" xfId="2" applyNumberFormat="1" applyBorder="1" applyAlignment="1">
      <alignment horizontal="center"/>
    </xf>
    <xf numFmtId="1" fontId="2" fillId="0" borderId="0" xfId="2" applyNumberFormat="1" applyAlignment="1">
      <alignment horizontal="right"/>
    </xf>
    <xf numFmtId="0" fontId="2" fillId="0" borderId="0" xfId="2" quotePrefix="1"/>
    <xf numFmtId="3" fontId="1" fillId="0" borderId="0" xfId="2" applyNumberFormat="1" applyFont="1" applyAlignment="1" applyProtection="1">
      <alignment horizontal="left"/>
      <protection locked="0"/>
    </xf>
    <xf numFmtId="3" fontId="1" fillId="0" borderId="4" xfId="2" applyNumberFormat="1" applyFont="1" applyBorder="1" applyAlignment="1">
      <alignment horizontal="center" wrapText="1"/>
    </xf>
    <xf numFmtId="3" fontId="1" fillId="0" borderId="18" xfId="2" applyNumberFormat="1" applyFont="1" applyBorder="1" applyAlignment="1">
      <alignment horizontal="center" wrapText="1"/>
    </xf>
    <xf numFmtId="0" fontId="2" fillId="0" borderId="3" xfId="2" applyBorder="1"/>
    <xf numFmtId="3" fontId="2" fillId="3" borderId="4" xfId="2" applyNumberFormat="1" applyFill="1" applyBorder="1"/>
    <xf numFmtId="3" fontId="2" fillId="3" borderId="18" xfId="2" applyNumberFormat="1" applyFill="1" applyBorder="1"/>
    <xf numFmtId="3" fontId="2" fillId="3" borderId="13" xfId="2" applyNumberFormat="1" applyFill="1" applyBorder="1"/>
    <xf numFmtId="3" fontId="2" fillId="4" borderId="4" xfId="2" applyNumberFormat="1" applyFill="1" applyBorder="1" applyProtection="1">
      <protection locked="0"/>
    </xf>
    <xf numFmtId="3" fontId="2" fillId="4" borderId="18" xfId="2" applyNumberFormat="1" applyFill="1" applyBorder="1" applyProtection="1">
      <protection locked="0"/>
    </xf>
    <xf numFmtId="3" fontId="2" fillId="4" borderId="13" xfId="2" applyNumberFormat="1" applyFill="1" applyBorder="1" applyProtection="1">
      <protection locked="0"/>
    </xf>
    <xf numFmtId="3" fontId="2" fillId="2" borderId="13" xfId="2" applyNumberFormat="1" applyFill="1" applyBorder="1"/>
    <xf numFmtId="3" fontId="2" fillId="2" borderId="4" xfId="2" applyNumberFormat="1" applyFill="1" applyBorder="1"/>
    <xf numFmtId="3" fontId="2" fillId="2" borderId="18" xfId="2" applyNumberFormat="1" applyFill="1" applyBorder="1"/>
    <xf numFmtId="3" fontId="2" fillId="2" borderId="53" xfId="2" applyNumberFormat="1" applyFill="1" applyBorder="1"/>
    <xf numFmtId="3" fontId="2" fillId="0" borderId="4" xfId="2" applyNumberFormat="1" applyBorder="1" applyAlignment="1">
      <alignment horizontal="right"/>
    </xf>
    <xf numFmtId="3" fontId="2" fillId="0" borderId="1" xfId="2" applyNumberFormat="1" applyBorder="1" applyAlignment="1">
      <alignment horizontal="right"/>
    </xf>
    <xf numFmtId="3" fontId="2" fillId="0" borderId="14" xfId="2" applyNumberFormat="1" applyBorder="1" applyAlignment="1">
      <alignment horizontal="right"/>
    </xf>
    <xf numFmtId="3" fontId="2" fillId="0" borderId="21" xfId="2" applyNumberFormat="1" applyBorder="1" applyAlignment="1">
      <alignment horizontal="right"/>
    </xf>
    <xf numFmtId="3" fontId="2" fillId="0" borderId="11" xfId="2" applyNumberFormat="1" applyBorder="1" applyAlignment="1">
      <alignment horizontal="right"/>
    </xf>
    <xf numFmtId="3" fontId="2" fillId="0" borderId="12" xfId="2" applyNumberFormat="1" applyBorder="1" applyAlignment="1">
      <alignment horizontal="right"/>
    </xf>
    <xf numFmtId="3" fontId="2" fillId="0" borderId="18" xfId="2" applyNumberFormat="1" applyBorder="1" applyAlignment="1">
      <alignment horizontal="right"/>
    </xf>
    <xf numFmtId="3" fontId="2" fillId="4" borderId="68" xfId="2" applyNumberFormat="1" applyFill="1" applyBorder="1" applyAlignment="1" applyProtection="1">
      <alignment horizontal="right"/>
      <protection locked="0"/>
    </xf>
    <xf numFmtId="3" fontId="2" fillId="4" borderId="66" xfId="2" applyNumberFormat="1" applyFill="1" applyBorder="1" applyAlignment="1" applyProtection="1">
      <alignment horizontal="right"/>
      <protection locked="0"/>
    </xf>
    <xf numFmtId="3" fontId="2" fillId="4" borderId="67" xfId="2" applyNumberFormat="1" applyFill="1" applyBorder="1" applyAlignment="1" applyProtection="1">
      <alignment horizontal="right"/>
      <protection locked="0"/>
    </xf>
    <xf numFmtId="3" fontId="2" fillId="4" borderId="26" xfId="2" applyNumberFormat="1" applyFill="1" applyBorder="1" applyAlignment="1" applyProtection="1">
      <alignment horizontal="right"/>
      <protection locked="0"/>
    </xf>
    <xf numFmtId="3" fontId="2" fillId="4" borderId="70" xfId="2" applyNumberFormat="1" applyFill="1" applyBorder="1" applyAlignment="1" applyProtection="1">
      <alignment horizontal="right"/>
      <protection locked="0"/>
    </xf>
    <xf numFmtId="3" fontId="2" fillId="4" borderId="69" xfId="2" applyNumberFormat="1" applyFill="1" applyBorder="1" applyAlignment="1" applyProtection="1">
      <alignment horizontal="right"/>
      <protection locked="0"/>
    </xf>
    <xf numFmtId="3" fontId="2" fillId="0" borderId="46" xfId="2" applyNumberFormat="1" applyBorder="1"/>
    <xf numFmtId="3" fontId="2" fillId="0" borderId="55" xfId="2" applyNumberFormat="1" applyBorder="1" applyAlignment="1">
      <alignment horizontal="center" wrapText="1"/>
    </xf>
    <xf numFmtId="3" fontId="2" fillId="0" borderId="1" xfId="2" applyNumberFormat="1" applyBorder="1" applyAlignment="1">
      <alignment horizontal="center" wrapText="1"/>
    </xf>
    <xf numFmtId="3" fontId="2" fillId="0" borderId="16" xfId="2" applyNumberFormat="1" applyBorder="1" applyAlignment="1">
      <alignment horizontal="center" wrapText="1"/>
    </xf>
    <xf numFmtId="3" fontId="2" fillId="0" borderId="58" xfId="2" applyNumberFormat="1" applyBorder="1" applyAlignment="1">
      <alignment horizontal="center" wrapText="1"/>
    </xf>
    <xf numFmtId="3" fontId="2" fillId="0" borderId="7" xfId="2" applyNumberFormat="1" applyBorder="1" applyAlignment="1">
      <alignment horizontal="center" wrapText="1"/>
    </xf>
    <xf numFmtId="3" fontId="2" fillId="4" borderId="35" xfId="2" applyNumberFormat="1" applyFill="1" applyBorder="1" applyAlignment="1" applyProtection="1">
      <alignment horizontal="center" wrapText="1"/>
      <protection locked="0"/>
    </xf>
    <xf numFmtId="3" fontId="2" fillId="0" borderId="9" xfId="2" applyNumberFormat="1" applyBorder="1" applyAlignment="1">
      <alignment horizontal="center" wrapText="1"/>
    </xf>
    <xf numFmtId="3" fontId="2" fillId="0" borderId="19" xfId="2" applyNumberFormat="1" applyBorder="1" applyAlignment="1">
      <alignment horizontal="center" wrapText="1"/>
    </xf>
    <xf numFmtId="3" fontId="2" fillId="2" borderId="39" xfId="2" applyNumberFormat="1" applyFill="1" applyBorder="1" applyAlignment="1">
      <alignment horizontal="center"/>
    </xf>
    <xf numFmtId="3" fontId="2" fillId="2" borderId="71" xfId="2" applyNumberFormat="1" applyFill="1" applyBorder="1" applyAlignment="1">
      <alignment horizontal="center"/>
    </xf>
    <xf numFmtId="0" fontId="2" fillId="0" borderId="18" xfId="2" applyBorder="1"/>
    <xf numFmtId="164" fontId="2" fillId="0" borderId="4" xfId="2" applyNumberFormat="1" applyBorder="1"/>
    <xf numFmtId="0" fontId="2" fillId="0" borderId="63" xfId="2" applyBorder="1"/>
    <xf numFmtId="3" fontId="2" fillId="4" borderId="61" xfId="2" applyNumberFormat="1" applyFill="1" applyBorder="1" applyAlignment="1" applyProtection="1">
      <alignment horizontal="right"/>
      <protection locked="0"/>
    </xf>
    <xf numFmtId="3" fontId="2" fillId="4" borderId="8" xfId="2" applyNumberFormat="1" applyFill="1" applyBorder="1" applyAlignment="1" applyProtection="1">
      <alignment horizontal="right"/>
      <protection locked="0"/>
    </xf>
    <xf numFmtId="3" fontId="2" fillId="4" borderId="60" xfId="2" applyNumberFormat="1" applyFill="1" applyBorder="1" applyAlignment="1" applyProtection="1">
      <alignment horizontal="right"/>
      <protection locked="0"/>
    </xf>
    <xf numFmtId="3" fontId="2" fillId="4" borderId="6" xfId="2" applyNumberFormat="1" applyFill="1" applyBorder="1" applyAlignment="1" applyProtection="1">
      <alignment horizontal="right"/>
      <protection locked="0"/>
    </xf>
    <xf numFmtId="3" fontId="2" fillId="4" borderId="59" xfId="2" applyNumberFormat="1" applyFill="1" applyBorder="1" applyAlignment="1" applyProtection="1">
      <alignment horizontal="right"/>
      <protection locked="0"/>
    </xf>
    <xf numFmtId="3" fontId="2" fillId="4" borderId="63" xfId="2" applyNumberFormat="1" applyFill="1" applyBorder="1" applyAlignment="1" applyProtection="1">
      <alignment horizontal="right"/>
      <protection locked="0"/>
    </xf>
    <xf numFmtId="3" fontId="2" fillId="2" borderId="64" xfId="2" applyNumberFormat="1" applyFill="1" applyBorder="1" applyAlignment="1">
      <alignment horizontal="right"/>
    </xf>
    <xf numFmtId="3" fontId="2" fillId="2" borderId="75" xfId="2" applyNumberFormat="1" applyFill="1" applyBorder="1" applyAlignment="1">
      <alignment horizontal="right"/>
    </xf>
    <xf numFmtId="3" fontId="2" fillId="7" borderId="1" xfId="2" applyNumberFormat="1" applyFill="1" applyBorder="1" applyAlignment="1" applyProtection="1">
      <alignment horizontal="right"/>
      <protection locked="0"/>
    </xf>
    <xf numFmtId="3" fontId="2" fillId="7" borderId="12" xfId="2" applyNumberFormat="1" applyFill="1" applyBorder="1" applyAlignment="1" applyProtection="1">
      <alignment horizontal="right"/>
      <protection locked="0"/>
    </xf>
    <xf numFmtId="3" fontId="2" fillId="7" borderId="21" xfId="2" applyNumberFormat="1" applyFill="1" applyBorder="1" applyAlignment="1" applyProtection="1">
      <alignment horizontal="right"/>
      <protection locked="0"/>
    </xf>
    <xf numFmtId="3" fontId="2" fillId="2" borderId="11" xfId="2" applyNumberFormat="1" applyFill="1" applyBorder="1" applyAlignment="1">
      <alignment horizontal="right"/>
    </xf>
    <xf numFmtId="3" fontId="2" fillId="7" borderId="3" xfId="2" applyNumberFormat="1" applyFill="1" applyBorder="1" applyAlignment="1" applyProtection="1">
      <alignment horizontal="right"/>
      <protection locked="0"/>
    </xf>
    <xf numFmtId="3" fontId="2" fillId="2" borderId="3" xfId="2" applyNumberFormat="1" applyFill="1" applyBorder="1" applyAlignment="1">
      <alignment horizontal="right"/>
    </xf>
    <xf numFmtId="3" fontId="2" fillId="7" borderId="4" xfId="2" applyNumberFormat="1" applyFill="1" applyBorder="1" applyAlignment="1" applyProtection="1">
      <alignment horizontal="right"/>
      <protection locked="0"/>
    </xf>
    <xf numFmtId="3" fontId="2" fillId="7" borderId="18" xfId="2" applyNumberFormat="1" applyFill="1" applyBorder="1" applyAlignment="1" applyProtection="1">
      <alignment horizontal="right"/>
      <protection locked="0"/>
    </xf>
    <xf numFmtId="3" fontId="2" fillId="2" borderId="13" xfId="2" applyNumberFormat="1" applyFill="1" applyBorder="1" applyAlignment="1">
      <alignment horizontal="right"/>
    </xf>
    <xf numFmtId="3" fontId="2" fillId="2" borderId="10" xfId="2" applyNumberFormat="1" applyFill="1" applyBorder="1" applyAlignment="1">
      <alignment horizontal="right"/>
    </xf>
    <xf numFmtId="0" fontId="2" fillId="0" borderId="70" xfId="2" applyBorder="1"/>
    <xf numFmtId="3" fontId="2" fillId="7" borderId="5" xfId="2" applyNumberFormat="1" applyFill="1" applyBorder="1" applyAlignment="1" applyProtection="1">
      <alignment horizontal="right"/>
      <protection locked="0"/>
    </xf>
    <xf numFmtId="3" fontId="2" fillId="7" borderId="0" xfId="2" applyNumberFormat="1" applyFill="1" applyAlignment="1" applyProtection="1">
      <alignment horizontal="right"/>
      <protection locked="0"/>
    </xf>
    <xf numFmtId="3" fontId="2" fillId="2" borderId="20" xfId="2" applyNumberFormat="1" applyFill="1" applyBorder="1" applyAlignment="1">
      <alignment horizontal="right"/>
    </xf>
    <xf numFmtId="3" fontId="2" fillId="7" borderId="32" xfId="2" applyNumberFormat="1" applyFill="1" applyBorder="1" applyAlignment="1" applyProtection="1">
      <alignment horizontal="right"/>
      <protection locked="0"/>
    </xf>
    <xf numFmtId="3" fontId="2" fillId="7" borderId="80" xfId="2" applyNumberFormat="1" applyFill="1" applyBorder="1" applyAlignment="1" applyProtection="1">
      <alignment horizontal="right"/>
      <protection locked="0"/>
    </xf>
    <xf numFmtId="3" fontId="2" fillId="7" borderId="2" xfId="2" applyNumberFormat="1" applyFill="1" applyBorder="1" applyAlignment="1" applyProtection="1">
      <alignment horizontal="right"/>
      <protection locked="0"/>
    </xf>
    <xf numFmtId="3" fontId="2" fillId="2" borderId="81" xfId="2" applyNumberFormat="1" applyFill="1" applyBorder="1" applyAlignment="1">
      <alignment horizontal="right"/>
    </xf>
    <xf numFmtId="3" fontId="2" fillId="2" borderId="82" xfId="2" applyNumberFormat="1" applyFill="1" applyBorder="1" applyAlignment="1">
      <alignment horizontal="right"/>
    </xf>
    <xf numFmtId="0" fontId="2" fillId="0" borderId="0" xfId="2" applyProtection="1">
      <protection locked="0"/>
    </xf>
    <xf numFmtId="0" fontId="2" fillId="3" borderId="21" xfId="2" applyFill="1" applyBorder="1"/>
    <xf numFmtId="3" fontId="2" fillId="0" borderId="21" xfId="2" applyNumberFormat="1" applyBorder="1"/>
    <xf numFmtId="3" fontId="2" fillId="4" borderId="61" xfId="2" applyNumberFormat="1" applyFill="1" applyBorder="1" applyProtection="1">
      <protection locked="0"/>
    </xf>
    <xf numFmtId="3" fontId="2" fillId="4" borderId="6" xfId="2" applyNumberFormat="1" applyFill="1" applyBorder="1" applyProtection="1">
      <protection locked="0"/>
    </xf>
    <xf numFmtId="3" fontId="2" fillId="4" borderId="60" xfId="2" applyNumberFormat="1" applyFill="1" applyBorder="1" applyProtection="1">
      <protection locked="0"/>
    </xf>
    <xf numFmtId="3" fontId="2" fillId="4" borderId="62" xfId="2" applyNumberFormat="1" applyFill="1" applyBorder="1" applyProtection="1">
      <protection locked="0"/>
    </xf>
    <xf numFmtId="3" fontId="2" fillId="4" borderId="8" xfId="2" applyNumberFormat="1" applyFill="1" applyBorder="1" applyProtection="1">
      <protection locked="0"/>
    </xf>
    <xf numFmtId="3" fontId="2" fillId="4" borderId="59" xfId="2" applyNumberFormat="1" applyFill="1" applyBorder="1" applyProtection="1">
      <protection locked="0"/>
    </xf>
    <xf numFmtId="3" fontId="2" fillId="4" borderId="63" xfId="2" applyNumberFormat="1" applyFill="1" applyBorder="1" applyProtection="1">
      <protection locked="0"/>
    </xf>
    <xf numFmtId="3" fontId="2" fillId="0" borderId="22" xfId="2" applyNumberFormat="1" applyBorder="1"/>
    <xf numFmtId="3" fontId="2" fillId="0" borderId="61" xfId="2" applyNumberFormat="1" applyBorder="1" applyAlignment="1">
      <alignment horizontal="right"/>
    </xf>
    <xf numFmtId="3" fontId="2" fillId="0" borderId="6" xfId="2" applyNumberFormat="1" applyBorder="1" applyAlignment="1">
      <alignment horizontal="right"/>
    </xf>
    <xf numFmtId="3" fontId="2" fillId="0" borderId="60" xfId="2" applyNumberFormat="1" applyBorder="1" applyAlignment="1">
      <alignment horizontal="right"/>
    </xf>
    <xf numFmtId="3" fontId="2" fillId="0" borderId="62" xfId="2" applyNumberFormat="1" applyBorder="1" applyAlignment="1">
      <alignment horizontal="right"/>
    </xf>
    <xf numFmtId="3" fontId="2" fillId="0" borderId="8" xfId="2" applyNumberFormat="1" applyBorder="1" applyAlignment="1">
      <alignment horizontal="right"/>
    </xf>
    <xf numFmtId="3" fontId="2" fillId="0" borderId="75" xfId="2" applyNumberFormat="1" applyBorder="1" applyAlignment="1">
      <alignment horizontal="right"/>
    </xf>
    <xf numFmtId="3" fontId="2" fillId="4" borderId="62" xfId="2" applyNumberFormat="1" applyFill="1" applyBorder="1" applyAlignment="1" applyProtection="1">
      <alignment horizontal="right"/>
      <protection locked="0"/>
    </xf>
    <xf numFmtId="3" fontId="2" fillId="4" borderId="33" xfId="2" applyNumberFormat="1" applyFill="1" applyBorder="1" applyAlignment="1" applyProtection="1">
      <alignment horizontal="right"/>
      <protection locked="0"/>
    </xf>
    <xf numFmtId="3" fontId="2" fillId="4" borderId="32" xfId="2" applyNumberFormat="1" applyFill="1" applyBorder="1" applyAlignment="1" applyProtection="1">
      <alignment horizontal="right"/>
      <protection locked="0"/>
    </xf>
    <xf numFmtId="3" fontId="2" fillId="4" borderId="44" xfId="2" applyNumberFormat="1" applyFill="1" applyBorder="1" applyAlignment="1" applyProtection="1">
      <alignment horizontal="right"/>
      <protection locked="0"/>
    </xf>
    <xf numFmtId="3" fontId="2" fillId="0" borderId="51" xfId="2" applyNumberFormat="1" applyBorder="1"/>
    <xf numFmtId="3" fontId="2" fillId="5" borderId="62" xfId="2" applyNumberFormat="1" applyFill="1" applyBorder="1"/>
    <xf numFmtId="3" fontId="2" fillId="7" borderId="33" xfId="2" applyNumberFormat="1" applyFill="1" applyBorder="1" applyAlignment="1" applyProtection="1">
      <alignment horizontal="right"/>
      <protection locked="0"/>
    </xf>
    <xf numFmtId="3" fontId="2" fillId="0" borderId="87" xfId="2" applyNumberFormat="1" applyBorder="1"/>
    <xf numFmtId="3" fontId="0" fillId="4" borderId="79" xfId="0" applyNumberFormat="1" applyFill="1" applyBorder="1" applyProtection="1">
      <protection locked="0"/>
    </xf>
    <xf numFmtId="3" fontId="2" fillId="0" borderId="50" xfId="0" applyNumberFormat="1" applyFont="1" applyBorder="1"/>
    <xf numFmtId="3" fontId="2" fillId="4" borderId="27" xfId="0" applyNumberFormat="1" applyFont="1" applyFill="1" applyBorder="1" applyAlignment="1" applyProtection="1">
      <alignment horizontal="right"/>
      <protection locked="0"/>
    </xf>
    <xf numFmtId="3" fontId="0" fillId="4" borderId="77" xfId="0" applyNumberFormat="1" applyFill="1" applyBorder="1" applyProtection="1">
      <protection locked="0"/>
    </xf>
    <xf numFmtId="3" fontId="0" fillId="2" borderId="100" xfId="0" applyNumberFormat="1" applyFill="1" applyBorder="1"/>
    <xf numFmtId="3" fontId="0" fillId="2" borderId="79" xfId="0" applyNumberFormat="1" applyFill="1" applyBorder="1"/>
    <xf numFmtId="3" fontId="0" fillId="2" borderId="101" xfId="0" applyNumberFormat="1" applyFill="1" applyBorder="1"/>
    <xf numFmtId="0" fontId="0" fillId="0" borderId="86" xfId="0" applyBorder="1"/>
    <xf numFmtId="0" fontId="1" fillId="0" borderId="87" xfId="0" applyFont="1" applyBorder="1"/>
    <xf numFmtId="3" fontId="1" fillId="0" borderId="87" xfId="0" applyNumberFormat="1" applyFont="1" applyBorder="1" applyAlignment="1">
      <alignment horizontal="left"/>
    </xf>
    <xf numFmtId="0" fontId="1" fillId="0" borderId="87" xfId="0" applyFont="1" applyBorder="1" applyAlignment="1">
      <alignment horizontal="left"/>
    </xf>
    <xf numFmtId="0" fontId="0" fillId="0" borderId="24" xfId="0" applyBorder="1"/>
    <xf numFmtId="0" fontId="0" fillId="0" borderId="89" xfId="0" applyBorder="1"/>
    <xf numFmtId="166" fontId="2" fillId="0" borderId="0" xfId="0" applyNumberFormat="1" applyFont="1" applyAlignment="1">
      <alignment horizontal="right"/>
    </xf>
    <xf numFmtId="167" fontId="0" fillId="0" borderId="0" xfId="1" applyNumberFormat="1" applyFont="1" applyBorder="1" applyAlignment="1">
      <alignment horizontal="right" wrapText="1"/>
    </xf>
    <xf numFmtId="0" fontId="2" fillId="0" borderId="37" xfId="0" applyFont="1" applyBorder="1" applyAlignment="1">
      <alignment horizontal="left" wrapText="1"/>
    </xf>
    <xf numFmtId="0" fontId="2" fillId="0" borderId="11" xfId="0" applyFont="1" applyBorder="1" applyAlignment="1">
      <alignment horizontal="left" wrapText="1"/>
    </xf>
    <xf numFmtId="0" fontId="2" fillId="0" borderId="4" xfId="0" applyFont="1" applyBorder="1" applyAlignment="1">
      <alignment horizontal="left" wrapText="1"/>
    </xf>
    <xf numFmtId="0" fontId="0" fillId="0" borderId="33" xfId="0" applyBorder="1" applyAlignment="1">
      <alignment horizontal="left" wrapText="1"/>
    </xf>
    <xf numFmtId="0" fontId="0" fillId="0" borderId="11" xfId="0" applyBorder="1" applyAlignment="1">
      <alignment horizontal="left" wrapText="1"/>
    </xf>
    <xf numFmtId="3" fontId="2" fillId="0" borderId="6" xfId="2" applyNumberFormat="1" applyBorder="1" applyAlignment="1">
      <alignment horizontal="center" wrapText="1"/>
    </xf>
    <xf numFmtId="3" fontId="2" fillId="0" borderId="62" xfId="2" applyNumberFormat="1" applyBorder="1" applyAlignment="1">
      <alignment horizontal="center" wrapText="1"/>
    </xf>
    <xf numFmtId="3" fontId="2" fillId="0" borderId="61" xfId="2" applyNumberFormat="1" applyBorder="1" applyAlignment="1">
      <alignment horizontal="center" wrapText="1"/>
    </xf>
    <xf numFmtId="0" fontId="2" fillId="0" borderId="3" xfId="2" applyBorder="1" applyAlignment="1">
      <alignment horizontal="left"/>
    </xf>
    <xf numFmtId="3" fontId="2" fillId="0" borderId="8" xfId="2" applyNumberFormat="1" applyBorder="1" applyAlignment="1">
      <alignment horizontal="center" wrapText="1"/>
    </xf>
    <xf numFmtId="3" fontId="2" fillId="0" borderId="60" xfId="2" applyNumberFormat="1" applyBorder="1" applyAlignment="1">
      <alignment horizontal="center" wrapText="1"/>
    </xf>
    <xf numFmtId="3" fontId="2" fillId="0" borderId="97" xfId="2" applyNumberFormat="1" applyBorder="1" applyAlignment="1">
      <alignment horizontal="center" wrapText="1"/>
    </xf>
    <xf numFmtId="0" fontId="0" fillId="0" borderId="61" xfId="0" applyBorder="1" applyAlignment="1">
      <alignment horizontal="left" wrapText="1"/>
    </xf>
    <xf numFmtId="0" fontId="2" fillId="0" borderId="4" xfId="0" applyFont="1" applyBorder="1" applyAlignment="1">
      <alignment horizontal="left"/>
    </xf>
    <xf numFmtId="0" fontId="2" fillId="0" borderId="68" xfId="0" applyFont="1" applyBorder="1" applyAlignment="1">
      <alignment horizontal="left" wrapText="1"/>
    </xf>
    <xf numFmtId="0" fontId="0" fillId="0" borderId="27" xfId="0" applyBorder="1" applyAlignment="1">
      <alignment horizontal="center"/>
    </xf>
    <xf numFmtId="3" fontId="1" fillId="0" borderId="92" xfId="0" applyNumberFormat="1" applyFont="1" applyBorder="1" applyAlignment="1">
      <alignment horizontal="center"/>
    </xf>
    <xf numFmtId="3" fontId="3" fillId="0" borderId="71" xfId="2" applyNumberFormat="1" applyFont="1" applyBorder="1" applyAlignment="1">
      <alignment horizontal="center" wrapText="1"/>
    </xf>
    <xf numFmtId="0" fontId="0" fillId="0" borderId="4" xfId="0" applyBorder="1" applyAlignment="1">
      <alignment horizontal="left"/>
    </xf>
    <xf numFmtId="0" fontId="0" fillId="0" borderId="18" xfId="0" applyBorder="1" applyAlignment="1">
      <alignment horizontal="left"/>
    </xf>
    <xf numFmtId="0" fontId="0" fillId="7" borderId="18" xfId="0" applyFill="1" applyBorder="1" applyAlignment="1" applyProtection="1">
      <alignment horizontal="center"/>
      <protection locked="0"/>
    </xf>
    <xf numFmtId="0" fontId="1" fillId="0" borderId="94" xfId="0" applyFont="1" applyBorder="1" applyAlignment="1">
      <alignment horizontal="center" wrapText="1"/>
    </xf>
    <xf numFmtId="0" fontId="1" fillId="0" borderId="66" xfId="0" applyFont="1" applyBorder="1" applyAlignment="1">
      <alignment horizontal="center" wrapText="1"/>
    </xf>
    <xf numFmtId="0" fontId="3" fillId="0" borderId="59" xfId="0" applyFont="1" applyBorder="1"/>
    <xf numFmtId="0" fontId="3" fillId="0" borderId="63" xfId="0" applyFont="1" applyBorder="1"/>
    <xf numFmtId="0" fontId="3" fillId="0" borderId="97" xfId="0" applyFont="1" applyBorder="1"/>
    <xf numFmtId="0" fontId="3" fillId="0" borderId="14" xfId="0" applyFont="1" applyBorder="1"/>
    <xf numFmtId="0" fontId="6" fillId="0" borderId="98" xfId="0" applyFont="1" applyBorder="1" applyAlignment="1">
      <alignment horizontal="right"/>
    </xf>
    <xf numFmtId="0" fontId="3" fillId="0" borderId="4" xfId="0" applyFont="1" applyBorder="1"/>
    <xf numFmtId="0" fontId="3" fillId="0" borderId="18" xfId="0" applyFont="1" applyBorder="1"/>
    <xf numFmtId="3" fontId="2" fillId="4" borderId="58" xfId="2" applyNumberFormat="1" applyFill="1" applyBorder="1" applyProtection="1">
      <protection locked="0"/>
    </xf>
    <xf numFmtId="3" fontId="2" fillId="2" borderId="60" xfId="2" applyNumberFormat="1" applyFill="1" applyBorder="1"/>
    <xf numFmtId="3" fontId="2" fillId="2" borderId="35" xfId="2" applyNumberFormat="1" applyFill="1" applyBorder="1"/>
    <xf numFmtId="3" fontId="2" fillId="2" borderId="39" xfId="2" applyNumberFormat="1" applyFill="1" applyBorder="1"/>
    <xf numFmtId="3" fontId="2" fillId="2" borderId="75" xfId="2" applyNumberFormat="1" applyFill="1" applyBorder="1"/>
    <xf numFmtId="3" fontId="2" fillId="2" borderId="71" xfId="2" applyNumberFormat="1" applyFill="1" applyBorder="1"/>
    <xf numFmtId="3" fontId="2" fillId="4" borderId="35" xfId="2" applyNumberFormat="1" applyFill="1" applyBorder="1" applyProtection="1">
      <protection locked="0"/>
    </xf>
    <xf numFmtId="3" fontId="2" fillId="4" borderId="16" xfId="2" applyNumberFormat="1" applyFill="1" applyBorder="1" applyProtection="1">
      <protection locked="0"/>
    </xf>
    <xf numFmtId="3" fontId="2" fillId="4" borderId="7" xfId="2" applyNumberFormat="1" applyFill="1" applyBorder="1" applyProtection="1">
      <protection locked="0"/>
    </xf>
    <xf numFmtId="3" fontId="2" fillId="4" borderId="9" xfId="2" applyNumberFormat="1" applyFill="1" applyBorder="1" applyProtection="1">
      <protection locked="0"/>
    </xf>
    <xf numFmtId="0" fontId="1" fillId="0" borderId="79" xfId="2" applyFont="1" applyBorder="1"/>
    <xf numFmtId="0" fontId="2" fillId="0" borderId="29" xfId="2" applyBorder="1"/>
    <xf numFmtId="0" fontId="2" fillId="0" borderId="19" xfId="2" applyBorder="1"/>
    <xf numFmtId="0" fontId="2" fillId="0" borderId="53" xfId="2" applyBorder="1" applyAlignment="1">
      <alignment wrapText="1"/>
    </xf>
    <xf numFmtId="0" fontId="2" fillId="0" borderId="87" xfId="2" applyBorder="1"/>
    <xf numFmtId="0" fontId="1" fillId="0" borderId="30" xfId="0" applyFont="1" applyBorder="1"/>
    <xf numFmtId="0" fontId="1" fillId="0" borderId="74" xfId="0" applyFont="1" applyBorder="1"/>
    <xf numFmtId="0" fontId="1" fillId="0" borderId="40" xfId="0" applyFont="1" applyBorder="1"/>
    <xf numFmtId="0" fontId="1" fillId="0" borderId="48" xfId="0" applyFont="1" applyBorder="1"/>
    <xf numFmtId="0" fontId="1" fillId="0" borderId="18" xfId="2" applyFont="1" applyBorder="1"/>
    <xf numFmtId="0" fontId="3" fillId="0" borderId="19" xfId="0" applyFont="1" applyBorder="1"/>
    <xf numFmtId="0" fontId="1" fillId="0" borderId="70" xfId="2" applyFont="1" applyBorder="1"/>
    <xf numFmtId="0" fontId="1" fillId="0" borderId="17" xfId="2" applyFont="1" applyBorder="1"/>
    <xf numFmtId="0" fontId="2" fillId="0" borderId="53" xfId="2" applyBorder="1"/>
    <xf numFmtId="3" fontId="2" fillId="2" borderId="62" xfId="2" applyNumberFormat="1" applyFill="1" applyBorder="1"/>
    <xf numFmtId="0" fontId="2" fillId="0" borderId="96" xfId="2" applyBorder="1"/>
    <xf numFmtId="0" fontId="2" fillId="0" borderId="44" xfId="2" applyBorder="1"/>
    <xf numFmtId="0" fontId="2" fillId="0" borderId="54" xfId="2" applyBorder="1"/>
    <xf numFmtId="0" fontId="2" fillId="0" borderId="90" xfId="2" applyBorder="1"/>
    <xf numFmtId="0" fontId="1" fillId="0" borderId="44" xfId="2" applyFont="1" applyBorder="1"/>
    <xf numFmtId="0" fontId="1" fillId="0" borderId="54" xfId="2" applyFont="1" applyBorder="1"/>
    <xf numFmtId="0" fontId="1" fillId="0" borderId="9" xfId="2" applyFont="1" applyBorder="1"/>
    <xf numFmtId="0" fontId="1" fillId="0" borderId="90" xfId="2" applyFont="1" applyBorder="1"/>
    <xf numFmtId="0" fontId="1" fillId="0" borderId="53" xfId="2" applyFont="1" applyBorder="1"/>
    <xf numFmtId="0" fontId="2" fillId="0" borderId="6" xfId="2" applyBorder="1"/>
    <xf numFmtId="0" fontId="1" fillId="0" borderId="6" xfId="2" applyFont="1" applyBorder="1"/>
    <xf numFmtId="3" fontId="1" fillId="0" borderId="92" xfId="0" applyNumberFormat="1" applyFont="1" applyBorder="1"/>
    <xf numFmtId="3" fontId="1" fillId="0" borderId="18" xfId="0" applyNumberFormat="1" applyFont="1" applyBorder="1"/>
    <xf numFmtId="3" fontId="1" fillId="0" borderId="3" xfId="0" applyNumberFormat="1" applyFont="1" applyBorder="1" applyAlignment="1">
      <alignment vertical="top"/>
    </xf>
    <xf numFmtId="0" fontId="0" fillId="0" borderId="18" xfId="0" applyBorder="1" applyAlignment="1">
      <alignment vertical="top"/>
    </xf>
    <xf numFmtId="3" fontId="1" fillId="0" borderId="4" xfId="0" applyNumberFormat="1" applyFont="1" applyBorder="1" applyAlignment="1">
      <alignment vertical="top"/>
    </xf>
    <xf numFmtId="3" fontId="1" fillId="0" borderId="18" xfId="0" applyNumberFormat="1" applyFont="1" applyBorder="1" applyAlignment="1">
      <alignment vertical="top"/>
    </xf>
    <xf numFmtId="3" fontId="1" fillId="0" borderId="4" xfId="0" applyNumberFormat="1" applyFont="1" applyBorder="1"/>
    <xf numFmtId="3" fontId="1" fillId="0" borderId="53" xfId="0" applyNumberFormat="1" applyFont="1" applyBorder="1"/>
    <xf numFmtId="0" fontId="0" fillId="0" borderId="18" xfId="0" applyBorder="1"/>
    <xf numFmtId="3" fontId="2" fillId="0" borderId="70" xfId="2" applyNumberFormat="1" applyBorder="1" applyProtection="1">
      <protection locked="0"/>
    </xf>
    <xf numFmtId="0" fontId="1" fillId="0" borderId="18" xfId="0" applyFont="1" applyBorder="1"/>
    <xf numFmtId="0" fontId="1" fillId="0" borderId="14" xfId="0" applyFont="1" applyBorder="1"/>
    <xf numFmtId="0" fontId="3" fillId="0" borderId="3" xfId="0" applyFont="1" applyBorder="1"/>
    <xf numFmtId="0" fontId="3" fillId="0" borderId="27" xfId="0" applyFont="1" applyBorder="1"/>
    <xf numFmtId="0" fontId="3" fillId="0" borderId="92" xfId="0" applyFont="1" applyBorder="1"/>
    <xf numFmtId="0" fontId="3" fillId="0" borderId="77" xfId="0" applyFont="1" applyBorder="1"/>
    <xf numFmtId="0" fontId="3" fillId="0" borderId="23" xfId="0" applyFont="1" applyBorder="1"/>
    <xf numFmtId="0" fontId="6" fillId="0" borderId="36" xfId="0" applyFont="1" applyBorder="1"/>
    <xf numFmtId="0" fontId="0" fillId="2" borderId="43" xfId="0" applyFill="1" applyBorder="1"/>
    <xf numFmtId="0" fontId="0" fillId="2" borderId="58" xfId="0" applyFill="1" applyBorder="1"/>
    <xf numFmtId="0" fontId="2" fillId="0" borderId="86" xfId="0" applyFont="1" applyBorder="1"/>
    <xf numFmtId="0" fontId="2" fillId="0" borderId="103" xfId="0" applyFont="1" applyBorder="1"/>
    <xf numFmtId="0" fontId="2" fillId="0" borderId="15" xfId="0" applyFont="1" applyBorder="1"/>
    <xf numFmtId="0" fontId="2" fillId="0" borderId="99" xfId="0" applyFont="1" applyBorder="1"/>
    <xf numFmtId="0" fontId="2" fillId="0" borderId="24" xfId="0" applyFont="1" applyBorder="1"/>
    <xf numFmtId="0" fontId="2" fillId="0" borderId="102" xfId="0" applyFont="1" applyBorder="1"/>
    <xf numFmtId="0" fontId="1" fillId="0" borderId="37" xfId="0" applyFont="1" applyBorder="1"/>
    <xf numFmtId="0" fontId="1" fillId="0" borderId="34" xfId="0" applyFont="1" applyBorder="1"/>
    <xf numFmtId="0" fontId="1" fillId="0" borderId="31" xfId="0" applyFont="1" applyBorder="1"/>
    <xf numFmtId="0" fontId="2" fillId="0" borderId="11" xfId="0" applyFont="1" applyBorder="1"/>
    <xf numFmtId="0" fontId="2" fillId="0" borderId="1" xfId="0" applyFont="1" applyBorder="1"/>
    <xf numFmtId="0" fontId="2" fillId="0" borderId="33" xfId="0" applyFont="1" applyBorder="1"/>
    <xf numFmtId="0" fontId="2" fillId="0" borderId="32" xfId="0" applyFont="1" applyBorder="1"/>
    <xf numFmtId="0" fontId="1" fillId="0" borderId="27" xfId="0" applyFont="1" applyBorder="1"/>
    <xf numFmtId="0" fontId="1" fillId="0" borderId="77" xfId="0" applyFont="1" applyBorder="1"/>
    <xf numFmtId="0" fontId="2" fillId="0" borderId="14" xfId="0" applyFont="1" applyBorder="1" applyAlignment="1">
      <alignment wrapText="1"/>
    </xf>
    <xf numFmtId="0" fontId="2" fillId="0" borderId="4" xfId="0" applyFont="1" applyBorder="1"/>
    <xf numFmtId="0" fontId="2" fillId="0" borderId="14" xfId="0" applyFont="1" applyBorder="1"/>
    <xf numFmtId="0" fontId="1" fillId="0" borderId="23" xfId="0" applyFont="1" applyBorder="1"/>
    <xf numFmtId="0" fontId="1" fillId="0" borderId="98" xfId="0" applyFont="1" applyBorder="1"/>
    <xf numFmtId="0" fontId="1" fillId="0" borderId="104" xfId="0" applyFont="1" applyBorder="1"/>
    <xf numFmtId="0" fontId="1" fillId="0" borderId="36" xfId="0" applyFont="1" applyBorder="1"/>
    <xf numFmtId="0" fontId="1" fillId="0" borderId="91" xfId="0" applyFont="1" applyBorder="1"/>
    <xf numFmtId="0" fontId="3" fillId="0" borderId="105" xfId="2" applyFont="1" applyBorder="1" applyAlignment="1">
      <alignment horizontal="center" wrapText="1"/>
    </xf>
    <xf numFmtId="0" fontId="3" fillId="0" borderId="16" xfId="2" applyFont="1" applyBorder="1" applyAlignment="1">
      <alignment horizontal="center" wrapText="1"/>
    </xf>
    <xf numFmtId="0" fontId="3" fillId="0" borderId="86" xfId="0" applyFont="1" applyBorder="1"/>
    <xf numFmtId="0" fontId="3" fillId="0" borderId="87" xfId="0" applyFont="1" applyBorder="1"/>
    <xf numFmtId="0" fontId="1" fillId="0" borderId="45" xfId="0" applyFont="1" applyBorder="1"/>
    <xf numFmtId="0" fontId="1" fillId="0" borderId="85" xfId="0" applyFont="1" applyBorder="1"/>
    <xf numFmtId="3" fontId="3" fillId="0" borderId="23" xfId="0" applyNumberFormat="1" applyFont="1" applyBorder="1"/>
    <xf numFmtId="3" fontId="3" fillId="0" borderId="36" xfId="0" applyNumberFormat="1" applyFont="1" applyBorder="1"/>
    <xf numFmtId="0" fontId="11" fillId="0" borderId="23" xfId="0" applyFont="1" applyBorder="1"/>
    <xf numFmtId="0" fontId="11" fillId="0" borderId="36" xfId="0" applyFont="1" applyBorder="1"/>
    <xf numFmtId="0" fontId="11" fillId="0" borderId="91" xfId="0" applyFont="1" applyBorder="1"/>
    <xf numFmtId="0" fontId="1" fillId="0" borderId="94" xfId="0" applyFont="1" applyBorder="1" applyAlignment="1">
      <alignment horizontal="center"/>
    </xf>
    <xf numFmtId="0" fontId="1" fillId="0" borderId="95" xfId="0" applyFont="1" applyBorder="1" applyAlignment="1">
      <alignment horizontal="center"/>
    </xf>
    <xf numFmtId="0" fontId="1" fillId="0" borderId="67" xfId="0" applyFont="1" applyBorder="1" applyAlignment="1">
      <alignment horizontal="center"/>
    </xf>
    <xf numFmtId="0" fontId="1" fillId="0" borderId="66" xfId="0" applyFont="1" applyBorder="1" applyAlignment="1">
      <alignment horizontal="center"/>
    </xf>
    <xf numFmtId="0" fontId="1" fillId="0" borderId="19" xfId="0" applyFont="1" applyBorder="1"/>
    <xf numFmtId="0" fontId="2" fillId="0" borderId="63" xfId="0" applyFont="1" applyBorder="1"/>
    <xf numFmtId="3" fontId="1" fillId="0" borderId="17" xfId="0" applyNumberFormat="1" applyFont="1" applyBorder="1"/>
    <xf numFmtId="0" fontId="1" fillId="0" borderId="17" xfId="0" applyFont="1" applyBorder="1"/>
    <xf numFmtId="0" fontId="3" fillId="4" borderId="9" xfId="0" applyFont="1" applyFill="1" applyBorder="1" applyAlignment="1" applyProtection="1">
      <alignment vertical="top"/>
      <protection locked="0"/>
    </xf>
    <xf numFmtId="0" fontId="3" fillId="4" borderId="19" xfId="0" applyFont="1" applyFill="1" applyBorder="1" applyAlignment="1" applyProtection="1">
      <alignment vertical="top"/>
      <protection locked="0"/>
    </xf>
    <xf numFmtId="0" fontId="3" fillId="4" borderId="90" xfId="0" applyFont="1" applyFill="1" applyBorder="1" applyAlignment="1" applyProtection="1">
      <alignment vertical="top"/>
      <protection locked="0"/>
    </xf>
    <xf numFmtId="0" fontId="0" fillId="4" borderId="9" xfId="0" applyFill="1" applyBorder="1" applyAlignment="1" applyProtection="1">
      <alignment vertical="top"/>
      <protection locked="0"/>
    </xf>
    <xf numFmtId="0" fontId="0" fillId="4" borderId="19" xfId="0" applyFill="1" applyBorder="1" applyAlignment="1" applyProtection="1">
      <alignment vertical="top"/>
      <protection locked="0"/>
    </xf>
    <xf numFmtId="0" fontId="0" fillId="4" borderId="90" xfId="0" applyFill="1" applyBorder="1" applyAlignment="1" applyProtection="1">
      <alignment vertical="top"/>
      <protection locked="0"/>
    </xf>
    <xf numFmtId="0" fontId="3" fillId="0" borderId="8" xfId="0" applyFont="1" applyBorder="1" applyAlignment="1">
      <alignment vertical="top"/>
    </xf>
    <xf numFmtId="0" fontId="3" fillId="0" borderId="63" xfId="0" applyFont="1" applyBorder="1" applyAlignment="1">
      <alignment vertical="top"/>
    </xf>
    <xf numFmtId="0" fontId="3" fillId="0" borderId="96" xfId="0" applyFont="1" applyBorder="1" applyAlignment="1">
      <alignment vertical="top"/>
    </xf>
    <xf numFmtId="3" fontId="2" fillId="0" borderId="36" xfId="2" applyNumberFormat="1" applyBorder="1"/>
    <xf numFmtId="3" fontId="3" fillId="0" borderId="107" xfId="2" applyNumberFormat="1" applyFont="1" applyBorder="1" applyAlignment="1">
      <alignment horizontal="center" wrapText="1"/>
    </xf>
    <xf numFmtId="3" fontId="2" fillId="3" borderId="108" xfId="2" applyNumberFormat="1" applyFill="1" applyBorder="1"/>
    <xf numFmtId="3" fontId="2" fillId="0" borderId="108" xfId="2" applyNumberFormat="1" applyBorder="1"/>
    <xf numFmtId="3" fontId="2" fillId="0" borderId="108" xfId="2" applyNumberFormat="1" applyBorder="1" applyAlignment="1">
      <alignment horizontal="right"/>
    </xf>
    <xf numFmtId="3" fontId="2" fillId="0" borderId="109" xfId="2" applyNumberFormat="1" applyBorder="1"/>
    <xf numFmtId="3" fontId="2" fillId="2" borderId="107" xfId="2" applyNumberFormat="1" applyFill="1" applyBorder="1"/>
    <xf numFmtId="3" fontId="2" fillId="2" borderId="107" xfId="2" applyNumberFormat="1" applyFill="1" applyBorder="1" applyAlignment="1">
      <alignment horizontal="center"/>
    </xf>
    <xf numFmtId="3" fontId="2" fillId="2" borderId="108" xfId="2" applyNumberFormat="1" applyFill="1" applyBorder="1"/>
    <xf numFmtId="3" fontId="2" fillId="2" borderId="110" xfId="2" applyNumberFormat="1" applyFill="1" applyBorder="1" applyAlignment="1">
      <alignment horizontal="right"/>
    </xf>
    <xf numFmtId="3" fontId="2" fillId="2" borderId="108" xfId="2" applyNumberFormat="1" applyFill="1" applyBorder="1" applyAlignment="1">
      <alignment horizontal="right"/>
    </xf>
    <xf numFmtId="3" fontId="2" fillId="2" borderId="111" xfId="2" applyNumberFormat="1" applyFill="1" applyBorder="1" applyAlignment="1">
      <alignment horizontal="right"/>
    </xf>
    <xf numFmtId="3" fontId="2" fillId="7" borderId="48" xfId="2" applyNumberFormat="1" applyFill="1" applyBorder="1" applyAlignment="1" applyProtection="1">
      <alignment horizontal="right"/>
      <protection locked="0"/>
    </xf>
    <xf numFmtId="3" fontId="0" fillId="6" borderId="56" xfId="0" applyNumberFormat="1" applyFill="1" applyBorder="1"/>
    <xf numFmtId="3" fontId="2" fillId="2" borderId="49" xfId="2" applyNumberFormat="1" applyFill="1" applyBorder="1" applyAlignment="1">
      <alignment horizontal="right"/>
    </xf>
    <xf numFmtId="3" fontId="2" fillId="2" borderId="101" xfId="2" applyNumberFormat="1" applyFill="1" applyBorder="1" applyAlignment="1">
      <alignment horizontal="right"/>
    </xf>
    <xf numFmtId="0" fontId="14" fillId="0" borderId="0" xfId="0" applyFont="1" applyAlignment="1">
      <alignment horizontal="left" indent="1"/>
    </xf>
    <xf numFmtId="167" fontId="15" fillId="0" borderId="0" xfId="1" applyNumberFormat="1" applyFont="1" applyFill="1" applyBorder="1" applyAlignment="1">
      <alignment horizontal="right"/>
    </xf>
    <xf numFmtId="3" fontId="0" fillId="0" borderId="19" xfId="0" applyNumberFormat="1" applyBorder="1" applyAlignment="1">
      <alignment horizontal="right"/>
    </xf>
    <xf numFmtId="49" fontId="1" fillId="0" borderId="19" xfId="0" applyNumberFormat="1" applyFont="1" applyBorder="1"/>
    <xf numFmtId="10" fontId="1" fillId="0" borderId="12" xfId="0" applyNumberFormat="1" applyFont="1" applyBorder="1" applyAlignment="1">
      <alignment horizontal="center"/>
    </xf>
    <xf numFmtId="3" fontId="2" fillId="3" borderId="11" xfId="0" applyNumberFormat="1" applyFont="1" applyFill="1" applyBorder="1"/>
    <xf numFmtId="10" fontId="2" fillId="3" borderId="12" xfId="0" applyNumberFormat="1" applyFont="1" applyFill="1" applyBorder="1"/>
    <xf numFmtId="3" fontId="2" fillId="0" borderId="11" xfId="0" applyNumberFormat="1" applyFont="1" applyBorder="1"/>
    <xf numFmtId="166" fontId="2" fillId="0" borderId="12" xfId="0" applyNumberFormat="1" applyFont="1" applyBorder="1"/>
    <xf numFmtId="3" fontId="2" fillId="4" borderId="11" xfId="0" applyNumberFormat="1" applyFont="1" applyFill="1" applyBorder="1" applyProtection="1">
      <protection locked="0"/>
    </xf>
    <xf numFmtId="3" fontId="2" fillId="0" borderId="61" xfId="0" applyNumberFormat="1" applyFont="1" applyBorder="1" applyAlignment="1">
      <alignment horizontal="right"/>
    </xf>
    <xf numFmtId="166" fontId="2" fillId="0" borderId="60" xfId="0" applyNumberFormat="1" applyFont="1" applyBorder="1" applyAlignment="1">
      <alignment horizontal="right"/>
    </xf>
    <xf numFmtId="3" fontId="2" fillId="4" borderId="33" xfId="0" applyNumberFormat="1" applyFont="1" applyFill="1" applyBorder="1" applyAlignment="1" applyProtection="1">
      <alignment horizontal="right"/>
      <protection locked="0"/>
    </xf>
    <xf numFmtId="166" fontId="2" fillId="0" borderId="42" xfId="0" applyNumberFormat="1" applyFont="1" applyBorder="1" applyAlignment="1">
      <alignment horizontal="right"/>
    </xf>
    <xf numFmtId="3" fontId="0" fillId="4" borderId="19" xfId="0" applyNumberFormat="1" applyFill="1" applyBorder="1" applyAlignment="1" applyProtection="1">
      <alignment horizontal="right" wrapText="1"/>
      <protection locked="0"/>
    </xf>
    <xf numFmtId="10" fontId="0" fillId="0" borderId="0" xfId="0" applyNumberFormat="1" applyAlignment="1">
      <alignment wrapText="1"/>
    </xf>
    <xf numFmtId="0" fontId="1" fillId="0" borderId="0" xfId="0" applyFont="1" applyAlignment="1">
      <alignment horizontal="left" wrapText="1"/>
    </xf>
    <xf numFmtId="0" fontId="1" fillId="0" borderId="11" xfId="0" applyFont="1" applyBorder="1" applyAlignment="1">
      <alignment horizontal="left"/>
    </xf>
    <xf numFmtId="3" fontId="1" fillId="0" borderId="14" xfId="2" applyNumberFormat="1" applyFont="1" applyBorder="1" applyAlignment="1">
      <alignment horizontal="center" wrapText="1"/>
    </xf>
    <xf numFmtId="3" fontId="2" fillId="0" borderId="11" xfId="2" applyNumberFormat="1" applyBorder="1" applyAlignment="1">
      <alignment horizontal="center" wrapText="1"/>
    </xf>
    <xf numFmtId="0" fontId="3" fillId="0" borderId="55" xfId="0" applyFont="1" applyBorder="1"/>
    <xf numFmtId="0" fontId="2" fillId="0" borderId="23" xfId="0" applyFont="1" applyBorder="1" applyAlignment="1">
      <alignment wrapText="1"/>
    </xf>
    <xf numFmtId="3" fontId="2" fillId="0" borderId="106" xfId="2" applyNumberFormat="1" applyBorder="1"/>
    <xf numFmtId="0" fontId="0" fillId="0" borderId="0" xfId="0" applyProtection="1">
      <protection locked="0"/>
    </xf>
    <xf numFmtId="10" fontId="1" fillId="0" borderId="12" xfId="0" applyNumberFormat="1" applyFont="1" applyBorder="1" applyAlignment="1">
      <alignment horizontal="center" wrapText="1"/>
    </xf>
    <xf numFmtId="3" fontId="2" fillId="0" borderId="11" xfId="0" applyNumberFormat="1" applyFont="1" applyBorder="1" applyAlignment="1">
      <alignment horizontal="right"/>
    </xf>
    <xf numFmtId="166" fontId="2" fillId="0" borderId="42" xfId="0" applyNumberFormat="1" applyFont="1" applyBorder="1"/>
    <xf numFmtId="3" fontId="2" fillId="7" borderId="21" xfId="2" applyNumberFormat="1" applyFill="1" applyBorder="1" applyProtection="1">
      <protection locked="0"/>
    </xf>
    <xf numFmtId="3" fontId="3" fillId="0" borderId="98" xfId="0" applyNumberFormat="1" applyFont="1" applyBorder="1"/>
    <xf numFmtId="0" fontId="1" fillId="0" borderId="99" xfId="0" applyFont="1" applyBorder="1"/>
    <xf numFmtId="0" fontId="0" fillId="0" borderId="14" xfId="0" applyBorder="1"/>
    <xf numFmtId="3" fontId="2" fillId="0" borderId="85" xfId="2" applyNumberFormat="1" applyBorder="1" applyAlignment="1">
      <alignment horizontal="right"/>
    </xf>
    <xf numFmtId="3" fontId="2" fillId="4" borderId="19" xfId="2" applyNumberFormat="1" applyFill="1" applyBorder="1" applyAlignment="1" applyProtection="1">
      <alignment horizontal="right"/>
      <protection locked="0"/>
    </xf>
    <xf numFmtId="3" fontId="2" fillId="4" borderId="19" xfId="2" applyNumberFormat="1" applyFill="1" applyBorder="1" applyProtection="1">
      <protection locked="0"/>
    </xf>
    <xf numFmtId="3" fontId="2" fillId="0" borderId="63" xfId="2" applyNumberFormat="1" applyBorder="1" applyAlignment="1">
      <alignment horizontal="center" wrapText="1"/>
    </xf>
    <xf numFmtId="164" fontId="2" fillId="0" borderId="18" xfId="2" applyNumberFormat="1" applyBorder="1"/>
    <xf numFmtId="3" fontId="2" fillId="4" borderId="85" xfId="2" applyNumberFormat="1" applyFill="1" applyBorder="1" applyProtection="1">
      <protection locked="0"/>
    </xf>
    <xf numFmtId="3" fontId="0" fillId="4" borderId="92" xfId="0" applyNumberFormat="1" applyFill="1" applyBorder="1" applyProtection="1">
      <protection locked="0"/>
    </xf>
    <xf numFmtId="3" fontId="1" fillId="0" borderId="1" xfId="2" applyNumberFormat="1" applyFont="1" applyBorder="1" applyAlignment="1">
      <alignment horizontal="center" vertical="top" wrapText="1"/>
    </xf>
    <xf numFmtId="0" fontId="11" fillId="0" borderId="0" xfId="0" applyFont="1" applyAlignment="1">
      <alignment horizontal="left"/>
    </xf>
    <xf numFmtId="0" fontId="11" fillId="0" borderId="0" xfId="0" applyFont="1" applyAlignment="1">
      <alignment horizontal="right"/>
    </xf>
    <xf numFmtId="0" fontId="1" fillId="0" borderId="19" xfId="0" applyFont="1" applyBorder="1" applyAlignment="1">
      <alignment horizontal="left"/>
    </xf>
    <xf numFmtId="3" fontId="2" fillId="4" borderId="55" xfId="2" applyNumberFormat="1" applyFill="1" applyBorder="1" applyProtection="1">
      <protection locked="0"/>
    </xf>
    <xf numFmtId="3" fontId="2" fillId="3" borderId="53" xfId="2" applyNumberFormat="1" applyFill="1" applyBorder="1"/>
    <xf numFmtId="3" fontId="2" fillId="0" borderId="54" xfId="2" applyNumberFormat="1" applyBorder="1" applyAlignment="1">
      <alignment horizontal="right"/>
    </xf>
    <xf numFmtId="3" fontId="2" fillId="3" borderId="60" xfId="2" applyNumberFormat="1" applyFill="1" applyBorder="1"/>
    <xf numFmtId="3" fontId="2" fillId="4" borderId="53" xfId="2" applyNumberFormat="1" applyFill="1" applyBorder="1" applyProtection="1">
      <protection locked="0"/>
    </xf>
    <xf numFmtId="3" fontId="2" fillId="4" borderId="90" xfId="2" applyNumberFormat="1" applyFill="1" applyBorder="1" applyProtection="1">
      <protection locked="0"/>
    </xf>
    <xf numFmtId="164" fontId="2" fillId="0" borderId="53" xfId="2" applyNumberFormat="1" applyBorder="1"/>
    <xf numFmtId="3" fontId="2" fillId="4" borderId="54" xfId="2" applyNumberFormat="1" applyFill="1" applyBorder="1" applyProtection="1">
      <protection locked="0"/>
    </xf>
    <xf numFmtId="3" fontId="2" fillId="3" borderId="61" xfId="2" applyNumberFormat="1" applyFill="1" applyBorder="1"/>
    <xf numFmtId="3" fontId="2" fillId="0" borderId="21" xfId="2" applyNumberFormat="1" applyBorder="1" applyAlignment="1">
      <alignment horizontal="center" wrapText="1"/>
    </xf>
    <xf numFmtId="3" fontId="2" fillId="0" borderId="53" xfId="2" applyNumberFormat="1" applyBorder="1" applyAlignment="1">
      <alignment horizontal="center" wrapText="1"/>
    </xf>
    <xf numFmtId="3" fontId="2" fillId="3" borderId="8" xfId="2" applyNumberFormat="1" applyFill="1" applyBorder="1"/>
    <xf numFmtId="3" fontId="3" fillId="0" borderId="87" xfId="0" applyNumberFormat="1" applyFont="1" applyBorder="1"/>
    <xf numFmtId="3" fontId="11" fillId="8" borderId="0" xfId="0" applyNumberFormat="1" applyFont="1" applyFill="1" applyAlignment="1">
      <alignment horizontal="center"/>
    </xf>
    <xf numFmtId="3" fontId="3" fillId="8" borderId="0" xfId="0" applyNumberFormat="1" applyFont="1" applyFill="1" applyAlignment="1">
      <alignment horizontal="center" wrapText="1"/>
    </xf>
    <xf numFmtId="3" fontId="0" fillId="8" borderId="0" xfId="0" applyNumberFormat="1" applyFill="1" applyAlignment="1" applyProtection="1">
      <alignment horizontal="right" indent="2"/>
      <protection locked="0"/>
    </xf>
    <xf numFmtId="3" fontId="0" fillId="8" borderId="0" xfId="0" applyNumberFormat="1" applyFill="1" applyAlignment="1">
      <alignment horizontal="right" indent="2"/>
    </xf>
    <xf numFmtId="3" fontId="3" fillId="0" borderId="20" xfId="0" applyNumberFormat="1" applyFont="1" applyBorder="1" applyAlignment="1">
      <alignment horizontal="center" wrapText="1"/>
    </xf>
    <xf numFmtId="3" fontId="0" fillId="7" borderId="21" xfId="0" applyNumberFormat="1" applyFill="1" applyBorder="1" applyAlignment="1" applyProtection="1">
      <alignment horizontal="right" indent="2"/>
      <protection locked="0"/>
    </xf>
    <xf numFmtId="3" fontId="0" fillId="4" borderId="21" xfId="0" applyNumberFormat="1" applyFill="1" applyBorder="1" applyAlignment="1" applyProtection="1">
      <alignment horizontal="right" indent="2"/>
      <protection locked="0"/>
    </xf>
    <xf numFmtId="3" fontId="0" fillId="0" borderId="51" xfId="0" applyNumberFormat="1" applyBorder="1" applyAlignment="1">
      <alignment horizontal="right" indent="2"/>
    </xf>
    <xf numFmtId="0" fontId="3" fillId="0" borderId="61" xfId="0" applyFont="1" applyBorder="1" applyAlignment="1">
      <alignment horizontal="center" wrapText="1"/>
    </xf>
    <xf numFmtId="0" fontId="3" fillId="0" borderId="60" xfId="0" applyFont="1" applyBorder="1" applyAlignment="1">
      <alignment horizontal="center" wrapText="1"/>
    </xf>
    <xf numFmtId="3" fontId="0" fillId="7" borderId="11" xfId="0" applyNumberFormat="1" applyFill="1" applyBorder="1" applyAlignment="1" applyProtection="1">
      <alignment horizontal="right" indent="2"/>
      <protection locked="0"/>
    </xf>
    <xf numFmtId="3" fontId="0" fillId="7" borderId="12" xfId="0" applyNumberFormat="1" applyFill="1" applyBorder="1" applyAlignment="1" applyProtection="1">
      <alignment horizontal="right" indent="2"/>
      <protection locked="0"/>
    </xf>
    <xf numFmtId="3" fontId="0" fillId="0" borderId="33" xfId="0" applyNumberFormat="1" applyBorder="1" applyAlignment="1">
      <alignment horizontal="right" indent="2"/>
    </xf>
    <xf numFmtId="3" fontId="0" fillId="0" borderId="42" xfId="0" applyNumberFormat="1" applyBorder="1" applyAlignment="1">
      <alignment horizontal="right" indent="2"/>
    </xf>
    <xf numFmtId="3" fontId="1" fillId="0" borderId="53" xfId="2" applyNumberFormat="1" applyFont="1" applyBorder="1" applyAlignment="1">
      <alignment horizontal="center" wrapText="1"/>
    </xf>
    <xf numFmtId="3" fontId="2" fillId="4" borderId="53" xfId="0" applyNumberFormat="1" applyFont="1" applyFill="1" applyBorder="1" applyProtection="1">
      <protection locked="0"/>
    </xf>
    <xf numFmtId="3" fontId="2" fillId="4" borderId="1" xfId="0" applyNumberFormat="1" applyFont="1" applyFill="1" applyBorder="1" applyProtection="1">
      <protection locked="0"/>
    </xf>
    <xf numFmtId="3" fontId="2" fillId="4" borderId="90" xfId="2" applyNumberFormat="1" applyFill="1" applyBorder="1" applyAlignment="1" applyProtection="1">
      <alignment horizontal="right"/>
      <protection locked="0"/>
    </xf>
    <xf numFmtId="3" fontId="2" fillId="4" borderId="30" xfId="2" applyNumberFormat="1" applyFill="1" applyBorder="1" applyAlignment="1" applyProtection="1">
      <alignment horizontal="right"/>
      <protection locked="0"/>
    </xf>
    <xf numFmtId="3" fontId="0" fillId="4" borderId="29" xfId="0" applyNumberFormat="1" applyFill="1" applyBorder="1" applyProtection="1">
      <protection locked="0"/>
    </xf>
    <xf numFmtId="3" fontId="0" fillId="4" borderId="112" xfId="0" applyNumberFormat="1" applyFill="1" applyBorder="1" applyProtection="1">
      <protection locked="0"/>
    </xf>
    <xf numFmtId="3" fontId="2" fillId="4" borderId="76" xfId="2" applyNumberFormat="1" applyFill="1" applyBorder="1" applyProtection="1">
      <protection locked="0"/>
    </xf>
    <xf numFmtId="3" fontId="0" fillId="4" borderId="100" xfId="0" applyNumberFormat="1" applyFill="1" applyBorder="1" applyProtection="1">
      <protection locked="0"/>
    </xf>
    <xf numFmtId="3" fontId="0" fillId="4" borderId="33" xfId="0" applyNumberFormat="1" applyFill="1" applyBorder="1" applyProtection="1">
      <protection locked="0"/>
    </xf>
    <xf numFmtId="3" fontId="0" fillId="4" borderId="32" xfId="0" applyNumberFormat="1" applyFill="1" applyBorder="1" applyProtection="1">
      <protection locked="0"/>
    </xf>
    <xf numFmtId="3" fontId="0" fillId="4" borderId="85" xfId="0" applyNumberFormat="1" applyFill="1" applyBorder="1" applyProtection="1">
      <protection locked="0"/>
    </xf>
    <xf numFmtId="3" fontId="0" fillId="4" borderId="42" xfId="0" applyNumberFormat="1" applyFill="1" applyBorder="1" applyProtection="1">
      <protection locked="0"/>
    </xf>
    <xf numFmtId="3" fontId="1" fillId="0" borderId="43" xfId="2" applyNumberFormat="1" applyFont="1" applyBorder="1" applyAlignment="1">
      <alignment horizontal="center" wrapText="1"/>
    </xf>
    <xf numFmtId="3" fontId="2" fillId="4" borderId="102" xfId="2" applyNumberFormat="1" applyFill="1" applyBorder="1" applyAlignment="1" applyProtection="1">
      <alignment horizontal="right"/>
      <protection locked="0"/>
    </xf>
    <xf numFmtId="3" fontId="2" fillId="7" borderId="14" xfId="2" applyNumberFormat="1" applyFill="1" applyBorder="1" applyAlignment="1" applyProtection="1">
      <alignment horizontal="right"/>
      <protection locked="0"/>
    </xf>
    <xf numFmtId="3" fontId="2" fillId="7" borderId="99" xfId="2" applyNumberFormat="1" applyFill="1" applyBorder="1" applyAlignment="1" applyProtection="1">
      <alignment horizontal="right"/>
      <protection locked="0"/>
    </xf>
    <xf numFmtId="3" fontId="1" fillId="0" borderId="20" xfId="2" applyNumberFormat="1" applyFont="1" applyBorder="1" applyAlignment="1">
      <alignment horizontal="center" wrapText="1"/>
    </xf>
    <xf numFmtId="3" fontId="2" fillId="7" borderId="26" xfId="2" applyNumberFormat="1" applyFill="1" applyBorder="1" applyAlignment="1" applyProtection="1">
      <alignment horizontal="right"/>
      <protection locked="0"/>
    </xf>
    <xf numFmtId="3" fontId="2" fillId="2" borderId="62" xfId="2" applyNumberFormat="1" applyFill="1" applyBorder="1" applyAlignment="1">
      <alignment horizontal="right"/>
    </xf>
    <xf numFmtId="3" fontId="3" fillId="0" borderId="25" xfId="2" applyNumberFormat="1" applyFont="1" applyBorder="1" applyAlignment="1">
      <alignment horizontal="center" wrapText="1"/>
    </xf>
    <xf numFmtId="3" fontId="2" fillId="4" borderId="24" xfId="2" applyNumberFormat="1" applyFill="1" applyBorder="1" applyAlignment="1" applyProtection="1">
      <alignment horizontal="right"/>
      <protection locked="0"/>
    </xf>
    <xf numFmtId="0" fontId="3" fillId="0" borderId="19" xfId="0" applyFont="1" applyBorder="1" applyAlignment="1">
      <alignment horizontal="center" vertical="center"/>
    </xf>
    <xf numFmtId="3" fontId="3" fillId="0" borderId="25" xfId="2" applyNumberFormat="1" applyFont="1" applyBorder="1" applyAlignment="1">
      <alignment horizontal="center" vertical="center" wrapText="1"/>
    </xf>
    <xf numFmtId="3" fontId="3" fillId="0" borderId="91" xfId="2" applyNumberFormat="1" applyFont="1" applyBorder="1" applyAlignment="1">
      <alignment horizontal="center" vertical="center" wrapText="1"/>
    </xf>
    <xf numFmtId="0" fontId="2" fillId="0" borderId="0" xfId="2" applyAlignment="1">
      <alignment horizontal="center" vertical="center"/>
    </xf>
    <xf numFmtId="3" fontId="2" fillId="7" borderId="68" xfId="2" applyNumberFormat="1" applyFill="1" applyBorder="1" applyAlignment="1" applyProtection="1">
      <alignment horizontal="right"/>
      <protection locked="0"/>
    </xf>
    <xf numFmtId="3" fontId="2" fillId="7" borderId="67" xfId="2" applyNumberFormat="1" applyFill="1" applyBorder="1" applyAlignment="1" applyProtection="1">
      <alignment horizontal="right"/>
      <protection locked="0"/>
    </xf>
    <xf numFmtId="3" fontId="1" fillId="0" borderId="9" xfId="2" applyNumberFormat="1" applyFont="1" applyBorder="1" applyAlignment="1">
      <alignment horizontal="center" wrapText="1"/>
    </xf>
    <xf numFmtId="3" fontId="1" fillId="0" borderId="35" xfId="2" applyNumberFormat="1" applyFont="1" applyBorder="1" applyAlignment="1">
      <alignment horizontal="center" wrapText="1"/>
    </xf>
    <xf numFmtId="3" fontId="3" fillId="0" borderId="23" xfId="2" applyNumberFormat="1" applyFont="1" applyBorder="1" applyAlignment="1">
      <alignment vertical="center"/>
    </xf>
    <xf numFmtId="3" fontId="3" fillId="0" borderId="36" xfId="2" applyNumberFormat="1" applyFont="1" applyBorder="1" applyAlignment="1">
      <alignment vertical="center"/>
    </xf>
    <xf numFmtId="3" fontId="3" fillId="0" borderId="91" xfId="2" applyNumberFormat="1" applyFont="1" applyBorder="1" applyAlignment="1">
      <alignment vertical="center"/>
    </xf>
    <xf numFmtId="3" fontId="1" fillId="0" borderId="7" xfId="2" applyNumberFormat="1" applyFont="1" applyBorder="1" applyAlignment="1">
      <alignment horizontal="center" wrapText="1"/>
    </xf>
    <xf numFmtId="3" fontId="1" fillId="0" borderId="19" xfId="2" applyNumberFormat="1" applyFont="1" applyBorder="1" applyAlignment="1">
      <alignment horizontal="center" wrapText="1"/>
    </xf>
    <xf numFmtId="3" fontId="3" fillId="0" borderId="113" xfId="2" applyNumberFormat="1" applyFont="1" applyBorder="1" applyAlignment="1">
      <alignment horizontal="center" vertical="center" wrapText="1"/>
    </xf>
    <xf numFmtId="3" fontId="1" fillId="0" borderId="39" xfId="2" applyNumberFormat="1" applyFont="1" applyBorder="1" applyAlignment="1">
      <alignment horizontal="center" wrapText="1"/>
    </xf>
    <xf numFmtId="3" fontId="3" fillId="0" borderId="25" xfId="2" applyNumberFormat="1" applyFont="1" applyBorder="1" applyAlignment="1">
      <alignment horizontal="center" vertical="center"/>
    </xf>
    <xf numFmtId="3" fontId="2" fillId="4" borderId="97" xfId="2" applyNumberFormat="1" applyFill="1" applyBorder="1" applyAlignment="1" applyProtection="1">
      <alignment horizontal="right"/>
      <protection locked="0"/>
    </xf>
    <xf numFmtId="3" fontId="1" fillId="0" borderId="31" xfId="0" applyNumberFormat="1" applyFont="1" applyBorder="1" applyAlignment="1">
      <alignment horizontal="center" wrapText="1"/>
    </xf>
    <xf numFmtId="3" fontId="1" fillId="0" borderId="16" xfId="2" applyNumberFormat="1" applyFont="1" applyBorder="1" applyAlignment="1">
      <alignment horizontal="center" wrapText="1"/>
    </xf>
    <xf numFmtId="3" fontId="1" fillId="0" borderId="15" xfId="2" applyNumberFormat="1" applyFont="1" applyBorder="1" applyAlignment="1">
      <alignment horizontal="center" wrapText="1"/>
    </xf>
    <xf numFmtId="3" fontId="2" fillId="0" borderId="114" xfId="2" applyNumberFormat="1" applyBorder="1"/>
    <xf numFmtId="3" fontId="1" fillId="2" borderId="52" xfId="0" applyNumberFormat="1" applyFont="1" applyFill="1" applyBorder="1" applyAlignment="1">
      <alignment horizontal="left"/>
    </xf>
    <xf numFmtId="3" fontId="3" fillId="0" borderId="36" xfId="2" applyNumberFormat="1" applyFont="1" applyBorder="1" applyAlignment="1">
      <alignment horizontal="center" wrapText="1"/>
    </xf>
    <xf numFmtId="3" fontId="2" fillId="4" borderId="97" xfId="2" applyNumberFormat="1" applyFill="1" applyBorder="1" applyProtection="1">
      <protection locked="0"/>
    </xf>
    <xf numFmtId="3" fontId="2" fillId="0" borderId="97" xfId="2" applyNumberFormat="1" applyBorder="1" applyAlignment="1">
      <alignment horizontal="right"/>
    </xf>
    <xf numFmtId="3" fontId="2" fillId="0" borderId="63" xfId="2" applyNumberFormat="1" applyBorder="1" applyAlignment="1">
      <alignment horizontal="right"/>
    </xf>
    <xf numFmtId="3" fontId="1" fillId="4" borderId="63" xfId="2" applyNumberFormat="1" applyFont="1" applyFill="1" applyBorder="1" applyAlignment="1" applyProtection="1">
      <alignment horizontal="left"/>
      <protection locked="0"/>
    </xf>
    <xf numFmtId="3" fontId="2" fillId="0" borderId="18" xfId="2" applyNumberFormat="1" applyBorder="1" applyAlignment="1">
      <alignment horizontal="center" wrapText="1"/>
    </xf>
    <xf numFmtId="3" fontId="2" fillId="2" borderId="63" xfId="2" applyNumberFormat="1" applyFill="1" applyBorder="1" applyAlignment="1">
      <alignment horizontal="right"/>
    </xf>
    <xf numFmtId="3" fontId="1" fillId="2" borderId="56" xfId="0" applyNumberFormat="1" applyFont="1" applyFill="1" applyBorder="1" applyAlignment="1">
      <alignment horizontal="left"/>
    </xf>
    <xf numFmtId="3" fontId="2" fillId="4" borderId="41" xfId="2" applyNumberFormat="1" applyFill="1" applyBorder="1" applyAlignment="1" applyProtection="1">
      <alignment horizontal="right"/>
      <protection locked="0"/>
    </xf>
    <xf numFmtId="3" fontId="2" fillId="4" borderId="85" xfId="2" applyNumberFormat="1" applyFill="1" applyBorder="1" applyAlignment="1" applyProtection="1">
      <alignment horizontal="right"/>
      <protection locked="0"/>
    </xf>
    <xf numFmtId="3" fontId="2" fillId="4" borderId="1" xfId="2" applyNumberFormat="1" applyFill="1" applyBorder="1" applyAlignment="1" applyProtection="1">
      <alignment horizontal="right"/>
      <protection locked="0"/>
    </xf>
    <xf numFmtId="3" fontId="0" fillId="4" borderId="115" xfId="0" applyNumberFormat="1" applyFill="1" applyBorder="1" applyProtection="1">
      <protection locked="0"/>
    </xf>
    <xf numFmtId="3" fontId="0" fillId="4" borderId="116" xfId="0" applyNumberFormat="1" applyFill="1" applyBorder="1" applyProtection="1">
      <protection locked="0"/>
    </xf>
    <xf numFmtId="3" fontId="0" fillId="2" borderId="117" xfId="0" applyNumberFormat="1" applyFill="1" applyBorder="1"/>
    <xf numFmtId="3" fontId="3" fillId="0" borderId="88" xfId="2" applyNumberFormat="1" applyFont="1" applyBorder="1" applyAlignment="1">
      <alignment horizontal="center" wrapText="1"/>
    </xf>
    <xf numFmtId="3" fontId="1" fillId="0" borderId="58" xfId="0" applyNumberFormat="1" applyFont="1" applyBorder="1" applyAlignment="1">
      <alignment horizontal="center" wrapText="1"/>
    </xf>
    <xf numFmtId="3" fontId="2" fillId="0" borderId="14" xfId="2" applyNumberFormat="1" applyBorder="1" applyAlignment="1">
      <alignment horizontal="center" wrapText="1"/>
    </xf>
    <xf numFmtId="3" fontId="2" fillId="4" borderId="31" xfId="2" applyNumberFormat="1" applyFill="1" applyBorder="1" applyProtection="1">
      <protection locked="0"/>
    </xf>
    <xf numFmtId="3" fontId="2" fillId="4" borderId="30" xfId="2" applyNumberFormat="1" applyFill="1" applyBorder="1" applyProtection="1">
      <protection locked="0"/>
    </xf>
    <xf numFmtId="3" fontId="2" fillId="4" borderId="74" xfId="2" applyNumberFormat="1" applyFill="1" applyBorder="1" applyProtection="1">
      <protection locked="0"/>
    </xf>
    <xf numFmtId="166" fontId="0" fillId="0" borderId="0" xfId="0" applyNumberFormat="1" applyAlignment="1">
      <alignment horizontal="right" wrapText="1"/>
    </xf>
    <xf numFmtId="0" fontId="11" fillId="0" borderId="25" xfId="0" applyFont="1" applyBorder="1"/>
    <xf numFmtId="0" fontId="3" fillId="0" borderId="62" xfId="0" applyFont="1" applyBorder="1" applyAlignment="1">
      <alignment horizontal="center" vertical="center" wrapText="1"/>
    </xf>
    <xf numFmtId="0" fontId="0" fillId="0" borderId="0" xfId="0" applyAlignment="1">
      <alignment horizontal="left"/>
    </xf>
    <xf numFmtId="3" fontId="0" fillId="0" borderId="0" xfId="0" applyNumberFormat="1" applyAlignment="1">
      <alignment horizontal="center"/>
    </xf>
    <xf numFmtId="0" fontId="0" fillId="0" borderId="4" xfId="0" applyBorder="1" applyAlignment="1">
      <alignment horizontal="left" wrapText="1"/>
    </xf>
    <xf numFmtId="3" fontId="2" fillId="0" borderId="87" xfId="2" applyNumberFormat="1" applyBorder="1" applyAlignment="1">
      <alignment horizontal="center" wrapText="1"/>
    </xf>
    <xf numFmtId="3" fontId="2" fillId="0" borderId="36" xfId="2" applyNumberFormat="1" applyBorder="1" applyAlignment="1">
      <alignment horizontal="center" wrapText="1"/>
    </xf>
    <xf numFmtId="3" fontId="2" fillId="0" borderId="0" xfId="1" applyNumberFormat="1" applyFont="1" applyAlignment="1">
      <alignment horizontal="center" vertical="center" wrapText="1"/>
    </xf>
    <xf numFmtId="0" fontId="1" fillId="0" borderId="19" xfId="0" applyFont="1" applyBorder="1" applyAlignment="1">
      <alignment horizontal="right"/>
    </xf>
    <xf numFmtId="0" fontId="2" fillId="0" borderId="0" xfId="0" applyFont="1" applyAlignment="1">
      <alignment horizontal="left" wrapText="1"/>
    </xf>
    <xf numFmtId="3" fontId="0" fillId="4" borderId="0" xfId="0" applyNumberFormat="1" applyFill="1" applyAlignment="1" applyProtection="1">
      <alignment horizontal="right"/>
      <protection locked="0"/>
    </xf>
    <xf numFmtId="3" fontId="0" fillId="4" borderId="19" xfId="0" applyNumberFormat="1" applyFill="1" applyBorder="1" applyAlignment="1" applyProtection="1">
      <alignment horizontal="right"/>
      <protection locked="0"/>
    </xf>
    <xf numFmtId="3" fontId="3" fillId="0" borderId="27" xfId="2" applyNumberFormat="1" applyFont="1" applyBorder="1" applyAlignment="1">
      <alignment horizontal="center"/>
    </xf>
    <xf numFmtId="3" fontId="3" fillId="0" borderId="29" xfId="2" applyNumberFormat="1" applyFont="1" applyBorder="1" applyAlignment="1">
      <alignment horizontal="center"/>
    </xf>
    <xf numFmtId="3" fontId="3" fillId="0" borderId="27" xfId="0" applyNumberFormat="1" applyFont="1" applyBorder="1" applyAlignment="1">
      <alignment horizontal="center"/>
    </xf>
    <xf numFmtId="3" fontId="3" fillId="0" borderId="29" xfId="0" applyNumberFormat="1" applyFont="1" applyBorder="1" applyAlignment="1">
      <alignment horizontal="center"/>
    </xf>
    <xf numFmtId="3" fontId="3" fillId="0" borderId="92" xfId="2" applyNumberFormat="1" applyFont="1" applyBorder="1" applyAlignment="1">
      <alignment horizontal="center"/>
    </xf>
    <xf numFmtId="3" fontId="3" fillId="0" borderId="23" xfId="2" applyNumberFormat="1" applyFont="1" applyBorder="1" applyAlignment="1">
      <alignment horizontal="center" vertical="center"/>
    </xf>
    <xf numFmtId="3" fontId="3" fillId="0" borderId="36" xfId="2" applyNumberFormat="1" applyFont="1" applyBorder="1" applyAlignment="1">
      <alignment horizontal="center" vertical="center"/>
    </xf>
    <xf numFmtId="0" fontId="1" fillId="0" borderId="31" xfId="0" applyFont="1" applyBorder="1" applyAlignment="1">
      <alignment horizontal="center"/>
    </xf>
    <xf numFmtId="0" fontId="1" fillId="0" borderId="74" xfId="0" applyFont="1" applyBorder="1" applyAlignment="1">
      <alignment horizontal="center"/>
    </xf>
    <xf numFmtId="3" fontId="3" fillId="0" borderId="23" xfId="2" applyNumberFormat="1" applyFont="1" applyBorder="1" applyAlignment="1">
      <alignment horizontal="center"/>
    </xf>
    <xf numFmtId="3" fontId="3" fillId="0" borderId="36" xfId="2" applyNumberFormat="1" applyFont="1" applyBorder="1" applyAlignment="1">
      <alignment horizontal="center"/>
    </xf>
    <xf numFmtId="3" fontId="3" fillId="0" borderId="91" xfId="2" applyNumberFormat="1" applyFont="1" applyBorder="1" applyAlignment="1">
      <alignment horizontal="center"/>
    </xf>
    <xf numFmtId="3" fontId="2" fillId="0" borderId="0" xfId="0" applyNumberFormat="1" applyFont="1" applyAlignment="1">
      <alignment horizontal="left" vertical="center"/>
    </xf>
    <xf numFmtId="3" fontId="2" fillId="0" borderId="0" xfId="0" applyNumberFormat="1" applyFont="1" applyAlignment="1">
      <alignment horizontal="left" vertical="center" wrapText="1"/>
    </xf>
    <xf numFmtId="0" fontId="2" fillId="0" borderId="0" xfId="0" applyFont="1" applyAlignment="1">
      <alignment horizontal="right" wrapText="1"/>
    </xf>
    <xf numFmtId="0" fontId="2" fillId="0" borderId="0" xfId="0" applyFont="1" applyAlignment="1">
      <alignment horizontal="right"/>
    </xf>
  </cellXfs>
  <cellStyles count="3">
    <cellStyle name="Comma" xfId="1" builtinId="3"/>
    <cellStyle name="Normal" xfId="0" builtinId="0"/>
    <cellStyle name="Normal 2" xfId="2" xr:uid="{00000000-0005-0000-0000-000002000000}"/>
  </cellStyles>
  <dxfs count="68">
    <dxf>
      <fill>
        <patternFill>
          <bgColor indexed="13"/>
        </patternFill>
      </fill>
    </dxf>
    <dxf>
      <fill>
        <patternFill>
          <bgColor rgb="FFFFFF00"/>
        </patternFill>
      </fill>
    </dxf>
    <dxf>
      <fill>
        <patternFill>
          <bgColor rgb="FFFFFF66"/>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66"/>
        </patternFill>
      </fill>
    </dxf>
    <dxf>
      <fill>
        <patternFill>
          <bgColor rgb="FFFFFF00"/>
        </patternFill>
      </fill>
    </dxf>
    <dxf>
      <fill>
        <patternFill>
          <bgColor rgb="FFFFFF66"/>
        </patternFill>
      </fill>
    </dxf>
    <dxf>
      <fill>
        <patternFill>
          <bgColor rgb="FFFFFF00"/>
        </patternFill>
      </fill>
    </dxf>
    <dxf>
      <fill>
        <patternFill>
          <bgColor rgb="FFFFFF00"/>
        </patternFill>
      </fill>
    </dxf>
    <dxf>
      <fill>
        <patternFill>
          <bgColor rgb="FFFFFF66"/>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66"/>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66"/>
        </patternFill>
      </fill>
    </dxf>
    <dxf>
      <fill>
        <patternFill>
          <bgColor rgb="FFFFFF66"/>
        </patternFill>
      </fill>
    </dxf>
    <dxf>
      <fill>
        <patternFill>
          <bgColor rgb="FFFFFF00"/>
        </patternFill>
      </fill>
    </dxf>
    <dxf>
      <fill>
        <patternFill>
          <bgColor rgb="FFFFFF00"/>
        </patternFill>
      </fill>
    </dxf>
    <dxf>
      <fill>
        <patternFill>
          <bgColor rgb="FFFFFF66"/>
        </patternFill>
      </fill>
    </dxf>
    <dxf>
      <fill>
        <patternFill>
          <bgColor rgb="FFFFFF00"/>
        </patternFill>
      </fill>
    </dxf>
    <dxf>
      <fill>
        <patternFill patternType="solid">
          <fgColor indexed="64"/>
          <bgColor rgb="FFFFFF00"/>
        </patternFill>
      </fill>
    </dxf>
    <dxf>
      <fill>
        <patternFill>
          <bgColor rgb="FFFFFF00"/>
        </patternFill>
      </fill>
    </dxf>
    <dxf>
      <fill>
        <patternFill patternType="solid">
          <fgColor indexed="64"/>
          <bgColor rgb="FFFFFF00"/>
        </patternFill>
      </fill>
    </dxf>
    <dxf>
      <fill>
        <patternFill patternType="solid">
          <fgColor indexed="64"/>
          <bgColor rgb="FFFFFF00"/>
        </patternFill>
      </fill>
    </dxf>
    <dxf>
      <fill>
        <patternFill>
          <bgColor rgb="FFFFFF00"/>
        </patternFill>
      </fill>
    </dxf>
    <dxf>
      <fill>
        <patternFill patternType="solid">
          <fgColor indexed="64"/>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fgColor indexed="64"/>
          <bgColor rgb="FFFFFF00"/>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patternType="none">
          <bgColor auto="1"/>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patternType="none">
          <bgColor auto="1"/>
        </patternFill>
      </fill>
    </dxf>
    <dxf>
      <fill>
        <patternFill>
          <bgColor rgb="FFFFFF66"/>
        </patternFill>
      </fill>
    </dxf>
    <dxf>
      <fill>
        <patternFill>
          <bgColor rgb="FFFFFF00"/>
        </patternFill>
      </fill>
    </dxf>
    <dxf>
      <fill>
        <patternFill>
          <bgColor indexed="13"/>
        </patternFill>
      </fill>
    </dxf>
    <dxf>
      <fill>
        <patternFill>
          <bgColor indexed="13"/>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66"/>
      <color rgb="FFFFFF99"/>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fitToPage="1"/>
  </sheetPr>
  <dimension ref="A1:H81"/>
  <sheetViews>
    <sheetView showGridLines="0" tabSelected="1" zoomScaleNormal="100" workbookViewId="0">
      <selection activeCell="K11" sqref="K11"/>
    </sheetView>
  </sheetViews>
  <sheetFormatPr defaultRowHeight="13.2" x14ac:dyDescent="0.25"/>
  <cols>
    <col min="1" max="7" width="15.6640625" style="15" customWidth="1"/>
    <col min="8" max="8" width="13.6640625" customWidth="1"/>
  </cols>
  <sheetData>
    <row r="1" spans="1:8" s="5" customFormat="1" ht="22.5" customHeight="1" x14ac:dyDescent="0.25">
      <c r="A1" s="6" t="s">
        <v>94</v>
      </c>
      <c r="B1" s="555" t="str">
        <f>IF($H1=1,B56,IF($H1=2,B57,IF($H1=3,B58,IF($H1=4,B59,IF($H1=5,B60,IF($H1=6,B61,IF($H1=7,B62,IF($H1="8A",B63,IF($H1="8B",B64,IF($H1="8C",B65,IF($H1="8D",B66,IF($H1="8E",B67,IF($H1=9,B68,IF($H1=10,B69,IF($H1=11,B70,IF($H1=12,B71,IF($H1=13,B72,IF($H1=14,B73,IF($H1=15,B74,IF($H1=16,B75,IF($H1="17/18",B76,IF($H1=19,B77,IF($H1=20,B78,IF($H1=21,B79,IF($H1=22,B80,"0")))))))))))))))))))))))))</f>
        <v>0</v>
      </c>
      <c r="C1" s="44"/>
      <c r="D1" s="44"/>
      <c r="E1" s="6"/>
      <c r="G1" s="23" t="s">
        <v>118</v>
      </c>
      <c r="H1" s="41"/>
    </row>
    <row r="2" spans="1:8" ht="30" customHeight="1" x14ac:dyDescent="0.25">
      <c r="A2" s="6" t="s">
        <v>106</v>
      </c>
      <c r="B2" s="33"/>
      <c r="C2" s="23" t="s">
        <v>97</v>
      </c>
      <c r="D2" s="42"/>
    </row>
    <row r="3" spans="1:8" ht="7.5" customHeight="1" thickBot="1" x14ac:dyDescent="0.3">
      <c r="A3" s="6"/>
      <c r="B3" s="6"/>
      <c r="C3" s="23"/>
      <c r="H3" s="99"/>
    </row>
    <row r="4" spans="1:8" ht="17.25" customHeight="1" x14ac:dyDescent="0.25">
      <c r="A4" s="415" t="s">
        <v>300</v>
      </c>
      <c r="B4" s="465"/>
      <c r="C4" s="465"/>
      <c r="D4" s="465"/>
      <c r="E4" s="465"/>
      <c r="F4" s="465"/>
      <c r="G4" s="465"/>
      <c r="H4" s="465"/>
    </row>
    <row r="5" spans="1:8" s="3" customFormat="1" ht="29.25" customHeight="1" x14ac:dyDescent="0.25">
      <c r="A5" s="9" t="s">
        <v>2</v>
      </c>
      <c r="B5" s="8" t="s">
        <v>3</v>
      </c>
      <c r="C5" s="8" t="s">
        <v>4</v>
      </c>
      <c r="D5" s="8" t="s">
        <v>5</v>
      </c>
      <c r="E5" s="8" t="s">
        <v>6</v>
      </c>
      <c r="F5" s="8" t="s">
        <v>149</v>
      </c>
      <c r="G5" s="81" t="s">
        <v>115</v>
      </c>
      <c r="H5" s="83" t="s">
        <v>125</v>
      </c>
    </row>
    <row r="6" spans="1:8" ht="31.5" customHeight="1" x14ac:dyDescent="0.25">
      <c r="A6" s="62" t="str">
        <f>IF(Request!B18&lt;=0," ",Request!B18)</f>
        <v xml:space="preserve"> </v>
      </c>
      <c r="B6" s="63" t="str">
        <f>IF(Request!C18&lt;=0," ",Request!C18)</f>
        <v xml:space="preserve"> </v>
      </c>
      <c r="C6" s="63" t="str">
        <f>IF(Request!D18&lt;=0," ",Request!D18)</f>
        <v xml:space="preserve"> </v>
      </c>
      <c r="D6" s="63" t="str">
        <f>IF(Request!E18&lt;=0," ",Request!E18)</f>
        <v xml:space="preserve"> </v>
      </c>
      <c r="E6" s="63" t="str">
        <f>IF(Request!F18&lt;=0," ",Request!F18)</f>
        <v xml:space="preserve"> </v>
      </c>
      <c r="F6" s="63" t="str">
        <f>IF(Request!G18&lt;=0," ",Request!G18)</f>
        <v xml:space="preserve"> </v>
      </c>
      <c r="G6" s="82" t="str">
        <f>IF(Request!H18&lt;=0," ",Request!H18)</f>
        <v xml:space="preserve"> </v>
      </c>
      <c r="H6" s="63" t="str">
        <f>IF(Request!I18&lt;=0," ",Request!I18)</f>
        <v xml:space="preserve"> </v>
      </c>
    </row>
    <row r="7" spans="1:8" ht="16.5" customHeight="1" x14ac:dyDescent="0.25">
      <c r="A7" s="466" t="s">
        <v>301</v>
      </c>
      <c r="B7" s="466"/>
      <c r="C7" s="466"/>
      <c r="D7" s="466"/>
      <c r="E7" s="466"/>
      <c r="F7" s="466"/>
      <c r="G7" s="466"/>
      <c r="H7" s="466"/>
    </row>
    <row r="8" spans="1:8" s="3" customFormat="1" ht="29.25" customHeight="1" x14ac:dyDescent="0.25">
      <c r="A8" s="9" t="s">
        <v>266</v>
      </c>
      <c r="B8" s="8" t="s">
        <v>116</v>
      </c>
      <c r="C8" s="8" t="s">
        <v>11</v>
      </c>
      <c r="D8" s="8" t="s">
        <v>12</v>
      </c>
      <c r="E8" s="8" t="s">
        <v>219</v>
      </c>
      <c r="F8" s="8" t="s">
        <v>267</v>
      </c>
      <c r="G8" s="8" t="s">
        <v>18</v>
      </c>
      <c r="H8" s="115"/>
    </row>
    <row r="9" spans="1:8" ht="32.25" customHeight="1" x14ac:dyDescent="0.25">
      <c r="A9" s="62" t="str">
        <f>IF(Request!J18&lt;=0," ",Request!J18)</f>
        <v xml:space="preserve"> </v>
      </c>
      <c r="B9" s="63" t="str">
        <f>IF(Request!K18&lt;=0," ",Request!K18)</f>
        <v xml:space="preserve"> </v>
      </c>
      <c r="C9" s="63" t="str">
        <f>IF(Request!L18&lt;=0," ",Request!L18)</f>
        <v xml:space="preserve"> </v>
      </c>
      <c r="D9" s="63" t="str">
        <f>IF(Request!M18&lt;=0," ",Request!M18)</f>
        <v xml:space="preserve"> </v>
      </c>
      <c r="E9" s="63" t="str">
        <f>IF(Request!N18&lt;=0," ",Request!N18)</f>
        <v xml:space="preserve"> </v>
      </c>
      <c r="F9" s="63" t="str">
        <f>IF(Request!O18&lt;=0," ",Request!O18)</f>
        <v xml:space="preserve"> </v>
      </c>
      <c r="G9" s="63" t="str">
        <f>IF(Request!P18&lt;=0," ",Request!P18)</f>
        <v xml:space="preserve"> </v>
      </c>
      <c r="H9" s="110"/>
    </row>
    <row r="10" spans="1:8" ht="14.25" customHeight="1" x14ac:dyDescent="0.25">
      <c r="A10" s="466" t="s">
        <v>302</v>
      </c>
      <c r="B10" s="466"/>
      <c r="C10" s="466"/>
      <c r="D10" s="466"/>
      <c r="E10" s="466"/>
      <c r="F10" s="466"/>
      <c r="G10" s="466"/>
      <c r="H10" s="466"/>
    </row>
    <row r="11" spans="1:8" s="3" customFormat="1" ht="39.6" x14ac:dyDescent="0.25">
      <c r="A11" s="164" t="s">
        <v>195</v>
      </c>
      <c r="B11" s="97" t="s">
        <v>344</v>
      </c>
      <c r="C11" s="81" t="s">
        <v>190</v>
      </c>
      <c r="D11" s="81" t="s">
        <v>378</v>
      </c>
      <c r="E11" s="81" t="s">
        <v>377</v>
      </c>
      <c r="F11" s="81" t="s">
        <v>388</v>
      </c>
      <c r="G11" s="8" t="s">
        <v>179</v>
      </c>
      <c r="H11" s="10"/>
    </row>
    <row r="12" spans="1:8" ht="31.5" customHeight="1" x14ac:dyDescent="0.25">
      <c r="A12" s="62" t="str">
        <f>IF(Request!Q18&lt;=0," ",Request!Q18)</f>
        <v xml:space="preserve"> </v>
      </c>
      <c r="B12" s="63" t="str">
        <f>IF(Request!R18&lt;=0," ",Request!R18)</f>
        <v xml:space="preserve"> </v>
      </c>
      <c r="C12" s="63" t="str">
        <f>IF(Request!S18&lt;=0," ",Request!S18)</f>
        <v xml:space="preserve"> </v>
      </c>
      <c r="D12" s="689" t="str">
        <f>IF(Request!T18&lt;=0," ",Request!T18)</f>
        <v xml:space="preserve"> </v>
      </c>
      <c r="E12" s="63" t="str">
        <f>IF(Request!U18&lt;=0," ",Request!U18)</f>
        <v xml:space="preserve"> </v>
      </c>
      <c r="F12" s="63" t="str">
        <f>IF(Request!V18&lt;=0," ",Request!V18)</f>
        <v xml:space="preserve"> </v>
      </c>
      <c r="G12" s="63" t="str">
        <f>IF(Request!W18&lt;=0," ",Request!W18)</f>
        <v xml:space="preserve"> </v>
      </c>
      <c r="H12" s="64"/>
    </row>
    <row r="13" spans="1:8" ht="14.25" customHeight="1" thickBot="1" x14ac:dyDescent="0.3">
      <c r="A13" s="466" t="s">
        <v>303</v>
      </c>
      <c r="B13" s="466"/>
      <c r="C13" s="466"/>
      <c r="D13" s="466"/>
      <c r="E13" s="466"/>
      <c r="F13" s="466"/>
      <c r="G13" s="466"/>
    </row>
    <row r="14" spans="1:8" s="3" customFormat="1" ht="29.25" customHeight="1" thickTop="1" x14ac:dyDescent="0.25">
      <c r="A14" s="9" t="s">
        <v>243</v>
      </c>
      <c r="B14" s="8" t="s">
        <v>244</v>
      </c>
      <c r="C14" s="81" t="s">
        <v>200</v>
      </c>
      <c r="D14" s="97" t="s">
        <v>198</v>
      </c>
      <c r="E14" s="97" t="s">
        <v>199</v>
      </c>
      <c r="F14" s="81" t="s">
        <v>383</v>
      </c>
      <c r="G14" s="97" t="s">
        <v>387</v>
      </c>
      <c r="H14" s="100" t="s">
        <v>193</v>
      </c>
    </row>
    <row r="15" spans="1:8" ht="31.5" customHeight="1" thickBot="1" x14ac:dyDescent="0.3">
      <c r="A15" s="62" t="str">
        <f>IF(Request!X18&lt;=0," ",Request!X18)</f>
        <v xml:space="preserve"> </v>
      </c>
      <c r="B15" s="63" t="str">
        <f>IF(Request!Y18&lt;=0," ",Request!Y18)</f>
        <v xml:space="preserve"> </v>
      </c>
      <c r="C15" s="63" t="str">
        <f>IF(Request!Z18&lt;=0," ",Request!Z18)</f>
        <v xml:space="preserve"> </v>
      </c>
      <c r="D15" s="63" t="str">
        <f>IF(Request!AA18&lt;=0," ",Request!AA18)</f>
        <v xml:space="preserve"> </v>
      </c>
      <c r="E15" s="63" t="str">
        <f>IF(Request!AB18&lt;=0," ",Request!AB18)</f>
        <v xml:space="preserve"> </v>
      </c>
      <c r="F15" s="63" t="str">
        <f>IF(Request!AC18&lt;=0," ",Request!AC18)</f>
        <v xml:space="preserve"> </v>
      </c>
      <c r="G15" s="63" t="str">
        <f>IF(Request!AD18&lt;=0," ",Request!AD18)</f>
        <v xml:space="preserve"> </v>
      </c>
      <c r="H15" s="101">
        <f>SUM(Request!B18:AD18)</f>
        <v>0</v>
      </c>
    </row>
    <row r="16" spans="1:8" ht="9" customHeight="1" thickTop="1" x14ac:dyDescent="0.25"/>
    <row r="17" spans="1:6" x14ac:dyDescent="0.25">
      <c r="A17" s="6" t="s">
        <v>400</v>
      </c>
    </row>
    <row r="18" spans="1:6" x14ac:dyDescent="0.25">
      <c r="A18" s="7" t="s">
        <v>280</v>
      </c>
    </row>
    <row r="19" spans="1:6" x14ac:dyDescent="0.25">
      <c r="A19" s="7" t="s">
        <v>278</v>
      </c>
    </row>
    <row r="20" spans="1:6" x14ac:dyDescent="0.25">
      <c r="A20" s="7" t="s">
        <v>279</v>
      </c>
    </row>
    <row r="21" spans="1:6" x14ac:dyDescent="0.25">
      <c r="A21" s="7" t="s">
        <v>281</v>
      </c>
    </row>
    <row r="22" spans="1:6" x14ac:dyDescent="0.25">
      <c r="A22" s="7" t="s">
        <v>282</v>
      </c>
    </row>
    <row r="23" spans="1:6" x14ac:dyDescent="0.25">
      <c r="A23" s="7" t="s">
        <v>283</v>
      </c>
    </row>
    <row r="24" spans="1:6" ht="18" customHeight="1" x14ac:dyDescent="0.25">
      <c r="A24" s="6" t="s">
        <v>209</v>
      </c>
      <c r="B24" s="15" t="s">
        <v>144</v>
      </c>
    </row>
    <row r="25" spans="1:6" ht="15" customHeight="1" x14ac:dyDescent="0.25">
      <c r="A25" s="15" t="s">
        <v>145</v>
      </c>
      <c r="B25" s="65"/>
      <c r="C25" s="65"/>
      <c r="D25" s="65" t="s">
        <v>201</v>
      </c>
      <c r="E25" s="66" t="s">
        <v>119</v>
      </c>
      <c r="F25" s="65"/>
    </row>
    <row r="26" spans="1:6" x14ac:dyDescent="0.25">
      <c r="A26" s="67" t="s">
        <v>395</v>
      </c>
    </row>
    <row r="55" spans="1:6" ht="13.8" hidden="1" x14ac:dyDescent="0.3">
      <c r="F55" s="552" t="s">
        <v>390</v>
      </c>
    </row>
    <row r="56" spans="1:6" ht="13.8" hidden="1" x14ac:dyDescent="0.3">
      <c r="A56" s="7">
        <v>1</v>
      </c>
      <c r="B56" s="7" t="s">
        <v>53</v>
      </c>
      <c r="C56" s="24"/>
      <c r="D56" s="24" t="s">
        <v>81</v>
      </c>
      <c r="E56" s="58">
        <v>2020</v>
      </c>
      <c r="F56" s="553">
        <v>0</v>
      </c>
    </row>
    <row r="57" spans="1:6" ht="13.8" hidden="1" x14ac:dyDescent="0.3">
      <c r="A57" s="7">
        <v>2</v>
      </c>
      <c r="B57" s="7" t="s">
        <v>54</v>
      </c>
      <c r="C57" s="24"/>
      <c r="D57" s="24" t="s">
        <v>82</v>
      </c>
      <c r="E57" s="58">
        <v>2021</v>
      </c>
      <c r="F57" s="553">
        <v>0</v>
      </c>
    </row>
    <row r="58" spans="1:6" ht="13.8" hidden="1" x14ac:dyDescent="0.3">
      <c r="A58" s="7">
        <v>3</v>
      </c>
      <c r="B58" s="7" t="s">
        <v>55</v>
      </c>
      <c r="C58" s="24"/>
      <c r="D58" s="24" t="s">
        <v>83</v>
      </c>
      <c r="E58" s="58">
        <v>2022</v>
      </c>
      <c r="F58" s="553">
        <v>11937</v>
      </c>
    </row>
    <row r="59" spans="1:6" ht="13.8" hidden="1" x14ac:dyDescent="0.3">
      <c r="A59" s="7">
        <v>4</v>
      </c>
      <c r="B59" s="7" t="s">
        <v>56</v>
      </c>
      <c r="C59" s="24"/>
      <c r="D59" s="24" t="s">
        <v>84</v>
      </c>
      <c r="E59" s="58">
        <v>2023</v>
      </c>
      <c r="F59" s="553">
        <v>18952</v>
      </c>
    </row>
    <row r="60" spans="1:6" ht="13.8" hidden="1" x14ac:dyDescent="0.3">
      <c r="A60" s="7">
        <v>5</v>
      </c>
      <c r="B60" s="7" t="s">
        <v>191</v>
      </c>
      <c r="C60" s="24"/>
      <c r="D60" s="24" t="s">
        <v>85</v>
      </c>
      <c r="E60" s="58">
        <v>2024</v>
      </c>
      <c r="F60" s="553">
        <v>29269</v>
      </c>
    </row>
    <row r="61" spans="1:6" ht="13.8" hidden="1" x14ac:dyDescent="0.3">
      <c r="A61" s="7">
        <v>6</v>
      </c>
      <c r="B61" s="7" t="s">
        <v>57</v>
      </c>
      <c r="C61" s="24"/>
      <c r="D61" s="24" t="s">
        <v>86</v>
      </c>
      <c r="E61" s="58">
        <v>2025</v>
      </c>
      <c r="F61" s="553">
        <v>826</v>
      </c>
    </row>
    <row r="62" spans="1:6" ht="13.8" hidden="1" x14ac:dyDescent="0.3">
      <c r="A62" s="7">
        <v>7</v>
      </c>
      <c r="B62" s="7" t="s">
        <v>58</v>
      </c>
      <c r="C62" s="24"/>
      <c r="D62" s="24" t="s">
        <v>87</v>
      </c>
      <c r="E62" s="58">
        <v>2026</v>
      </c>
      <c r="F62" s="553">
        <v>16133</v>
      </c>
    </row>
    <row r="63" spans="1:6" ht="13.8" hidden="1" x14ac:dyDescent="0.3">
      <c r="A63" s="7" t="s">
        <v>59</v>
      </c>
      <c r="B63" s="7" t="s">
        <v>60</v>
      </c>
      <c r="C63" s="24"/>
      <c r="D63" s="24" t="s">
        <v>88</v>
      </c>
      <c r="E63" s="58">
        <v>2027</v>
      </c>
      <c r="F63" s="553">
        <v>0</v>
      </c>
    </row>
    <row r="64" spans="1:6" ht="13.8" hidden="1" x14ac:dyDescent="0.3">
      <c r="A64" s="7" t="s">
        <v>61</v>
      </c>
      <c r="B64" s="7" t="s">
        <v>62</v>
      </c>
      <c r="C64" s="24"/>
      <c r="D64" s="24" t="s">
        <v>89</v>
      </c>
      <c r="E64" s="58">
        <v>2028</v>
      </c>
      <c r="F64" s="553">
        <v>0</v>
      </c>
    </row>
    <row r="65" spans="1:6" ht="13.8" hidden="1" x14ac:dyDescent="0.3">
      <c r="A65" s="7" t="s">
        <v>63</v>
      </c>
      <c r="B65" s="7" t="s">
        <v>64</v>
      </c>
      <c r="C65" s="24"/>
      <c r="D65" s="24" t="s">
        <v>90</v>
      </c>
      <c r="E65" s="24"/>
      <c r="F65" s="553">
        <v>0</v>
      </c>
    </row>
    <row r="66" spans="1:6" ht="13.8" hidden="1" x14ac:dyDescent="0.3">
      <c r="A66" s="7" t="s">
        <v>65</v>
      </c>
      <c r="B66" s="7" t="s">
        <v>66</v>
      </c>
      <c r="C66" s="24"/>
      <c r="D66" s="24" t="s">
        <v>91</v>
      </c>
      <c r="E66" s="24"/>
      <c r="F66" s="553">
        <v>0</v>
      </c>
    </row>
    <row r="67" spans="1:6" ht="13.8" hidden="1" x14ac:dyDescent="0.3">
      <c r="A67" s="7" t="s">
        <v>67</v>
      </c>
      <c r="B67" s="7" t="s">
        <v>68</v>
      </c>
      <c r="C67" s="24"/>
      <c r="D67" s="24" t="s">
        <v>92</v>
      </c>
      <c r="E67" s="24"/>
      <c r="F67" s="553">
        <v>0</v>
      </c>
    </row>
    <row r="68" spans="1:6" ht="13.8" hidden="1" x14ac:dyDescent="0.3">
      <c r="A68" s="7">
        <v>9</v>
      </c>
      <c r="B68" s="7" t="s">
        <v>69</v>
      </c>
      <c r="C68" s="24"/>
      <c r="D68" s="24" t="s">
        <v>137</v>
      </c>
      <c r="E68" s="24"/>
      <c r="F68" s="553">
        <v>0</v>
      </c>
    </row>
    <row r="69" spans="1:6" ht="13.8" hidden="1" x14ac:dyDescent="0.3">
      <c r="A69" s="7">
        <v>10</v>
      </c>
      <c r="B69" s="7" t="s">
        <v>70</v>
      </c>
      <c r="C69" s="24"/>
      <c r="D69" s="24"/>
      <c r="E69" s="24"/>
      <c r="F69" s="553">
        <v>8000</v>
      </c>
    </row>
    <row r="70" spans="1:6" ht="13.8" hidden="1" x14ac:dyDescent="0.3">
      <c r="A70" s="7">
        <v>11</v>
      </c>
      <c r="B70" s="7" t="s">
        <v>221</v>
      </c>
      <c r="C70" s="24"/>
      <c r="D70" s="24"/>
      <c r="E70" s="24"/>
      <c r="F70" s="553">
        <v>4462</v>
      </c>
    </row>
    <row r="71" spans="1:6" ht="13.8" hidden="1" x14ac:dyDescent="0.3">
      <c r="A71" s="7">
        <v>12</v>
      </c>
      <c r="B71" s="7" t="s">
        <v>71</v>
      </c>
      <c r="C71" s="24"/>
      <c r="D71" s="24"/>
      <c r="E71" s="24"/>
      <c r="F71" s="553">
        <v>99728</v>
      </c>
    </row>
    <row r="72" spans="1:6" ht="13.8" hidden="1" x14ac:dyDescent="0.3">
      <c r="A72" s="7">
        <v>13</v>
      </c>
      <c r="B72" s="7" t="s">
        <v>72</v>
      </c>
      <c r="C72" s="24"/>
      <c r="D72" s="24"/>
      <c r="E72" s="24"/>
      <c r="F72" s="553">
        <v>0</v>
      </c>
    </row>
    <row r="73" spans="1:6" ht="13.8" hidden="1" x14ac:dyDescent="0.3">
      <c r="A73" s="7">
        <v>14</v>
      </c>
      <c r="B73" s="7" t="s">
        <v>73</v>
      </c>
      <c r="C73" s="24"/>
      <c r="D73" s="24"/>
      <c r="E73" s="24"/>
      <c r="F73" s="553">
        <v>951</v>
      </c>
    </row>
    <row r="74" spans="1:6" ht="13.8" hidden="1" x14ac:dyDescent="0.3">
      <c r="A74" s="7">
        <v>15</v>
      </c>
      <c r="B74" s="7" t="s">
        <v>74</v>
      </c>
      <c r="C74" s="24"/>
      <c r="D74" s="24"/>
      <c r="E74" s="24"/>
      <c r="F74" s="553">
        <v>31349</v>
      </c>
    </row>
    <row r="75" spans="1:6" ht="13.8" hidden="1" x14ac:dyDescent="0.3">
      <c r="A75" s="7">
        <v>16</v>
      </c>
      <c r="B75" s="7" t="s">
        <v>75</v>
      </c>
      <c r="C75" s="24"/>
      <c r="D75" s="24"/>
      <c r="E75" s="24"/>
      <c r="F75" s="553">
        <v>7500</v>
      </c>
    </row>
    <row r="76" spans="1:6" ht="13.8" hidden="1" x14ac:dyDescent="0.3">
      <c r="A76" s="25" t="s">
        <v>76</v>
      </c>
      <c r="B76" s="7" t="s">
        <v>148</v>
      </c>
      <c r="C76" s="24"/>
      <c r="D76" s="24"/>
      <c r="E76" s="24"/>
      <c r="F76" s="553">
        <v>0</v>
      </c>
    </row>
    <row r="77" spans="1:6" ht="13.8" hidden="1" x14ac:dyDescent="0.3">
      <c r="A77" s="7">
        <v>19</v>
      </c>
      <c r="B77" s="7" t="s">
        <v>77</v>
      </c>
      <c r="C77" s="24"/>
      <c r="D77" s="24"/>
      <c r="F77" s="553">
        <v>65000</v>
      </c>
    </row>
    <row r="78" spans="1:6" ht="13.8" hidden="1" x14ac:dyDescent="0.3">
      <c r="A78" s="7">
        <v>20</v>
      </c>
      <c r="B78" s="7" t="s">
        <v>78</v>
      </c>
      <c r="C78" s="24"/>
      <c r="D78" s="24"/>
      <c r="F78" s="553">
        <v>0</v>
      </c>
    </row>
    <row r="79" spans="1:6" ht="13.8" hidden="1" x14ac:dyDescent="0.3">
      <c r="A79" s="7">
        <v>21</v>
      </c>
      <c r="B79" s="7" t="s">
        <v>79</v>
      </c>
      <c r="C79" s="24"/>
      <c r="D79" s="24"/>
      <c r="F79" s="553">
        <v>0</v>
      </c>
    </row>
    <row r="80" spans="1:6" ht="13.8" hidden="1" x14ac:dyDescent="0.3">
      <c r="A80" s="7">
        <v>22</v>
      </c>
      <c r="B80" s="7" t="s">
        <v>98</v>
      </c>
      <c r="C80" s="24"/>
      <c r="D80" s="24"/>
      <c r="F80" s="553">
        <v>0</v>
      </c>
    </row>
    <row r="81" spans="6:6" hidden="1" x14ac:dyDescent="0.25">
      <c r="F81" s="6">
        <f>SUM(F56:F80)</f>
        <v>294107</v>
      </c>
    </row>
  </sheetData>
  <sheetProtection algorithmName="SHA-512" hashValue="3eAuWDoEWd6Ak1EZEgWi/ih4ZZo7xOUNQqH1CZunvQmsupHJze+EVHBjyOeGB+pyPVEfeKAKv9m1hU26A2IPuA==" saltValue="0vLC6ZLhQ2kjNrIik0Y4vA==" spinCount="100000" sheet="1" objects="1" scenarios="1"/>
  <phoneticPr fontId="0" type="noConversion"/>
  <dataValidations count="4">
    <dataValidation type="list" allowBlank="1" showInputMessage="1" showErrorMessage="1" sqref="H1" xr:uid="{00000000-0002-0000-0000-000000000000}">
      <formula1>A55:A80</formula1>
    </dataValidation>
    <dataValidation type="list" allowBlank="1" showInputMessage="1" showErrorMessage="1" sqref="B2" xr:uid="{00000000-0002-0000-0000-000001000000}">
      <formula1>D55:D68</formula1>
    </dataValidation>
    <dataValidation type="list" allowBlank="1" showInputMessage="1" showErrorMessage="1" sqref="D3" xr:uid="{00000000-0002-0000-0000-000002000000}">
      <formula1>E56:E57</formula1>
    </dataValidation>
    <dataValidation type="list" allowBlank="1" showInputMessage="1" showErrorMessage="1" sqref="D2" xr:uid="{00000000-0002-0000-0000-000003000000}">
      <formula1>E55:E63</formula1>
    </dataValidation>
  </dataValidations>
  <pageMargins left="0.75" right="0.75" top="0.94" bottom="0.77" header="0.5" footer="0.5"/>
  <pageSetup scale="99" orientation="landscape" r:id="rId1"/>
  <headerFooter alignWithMargins="0">
    <oddHeader xml:space="preserve">&amp;C&amp;"Arial,Bold"&amp;12VIRGINIA DEPARTMENT FOR AGING AND REHABILITATIVE SERVICES
Monthly Payment Request&amp;"Arial,Regular"&amp;10
</oddHeader>
    <oddFooter xml:space="preserve">&amp;CPage &amp;P of &amp;N&amp;R&amp;6&amp;F &amp;A
Printed &amp;D&amp;10
</oddFooter>
  </headerFooter>
  <extLst>
    <ext xmlns:x14="http://schemas.microsoft.com/office/spreadsheetml/2009/9/main" uri="{78C0D931-6437-407d-A8EE-F0AAD7539E65}">
      <x14:conditionalFormattings>
        <x14:conditionalFormatting xmlns:xm="http://schemas.microsoft.com/office/excel/2006/main">
          <x14:cfRule type="expression" priority="14" id="{B81911C4-DE05-4F25-A5DF-26756DDC697D}">
            <xm:f>Request!X18&gt;(Request!X17+1)</xm:f>
            <x14:dxf>
              <fill>
                <patternFill>
                  <bgColor rgb="FFFFFF00"/>
                </patternFill>
              </fill>
            </x14:dxf>
          </x14:cfRule>
          <xm:sqref>A15:E15</xm:sqref>
        </x14:conditionalFormatting>
        <x14:conditionalFormatting xmlns:xm="http://schemas.microsoft.com/office/excel/2006/main">
          <x14:cfRule type="expression" priority="11" id="{15981A38-EBA6-4E2E-ABEC-17FDB3CC3E86}">
            <xm:f>Request!J18&gt;(Request!J17+1)</xm:f>
            <x14:dxf>
              <fill>
                <patternFill>
                  <bgColor rgb="FFFFFF00"/>
                </patternFill>
              </fill>
            </x14:dxf>
          </x14:cfRule>
          <xm:sqref>A9:G9</xm:sqref>
        </x14:conditionalFormatting>
        <x14:conditionalFormatting xmlns:xm="http://schemas.microsoft.com/office/excel/2006/main">
          <x14:cfRule type="expression" priority="1" id="{D49D3640-DC6A-4F36-8400-BF54B582D34A}">
            <xm:f>Request!Q18&gt;(Request!Q17+1)</xm:f>
            <x14:dxf>
              <fill>
                <patternFill>
                  <bgColor rgb="FFFFFF00"/>
                </patternFill>
              </fill>
            </x14:dxf>
          </x14:cfRule>
          <xm:sqref>A12:G12</xm:sqref>
        </x14:conditionalFormatting>
        <x14:conditionalFormatting xmlns:xm="http://schemas.microsoft.com/office/excel/2006/main">
          <x14:cfRule type="expression" priority="10" id="{BCFFE677-FFBE-4EB9-8A8C-44F7CC149578}">
            <xm:f>Request!B18&gt;(Request!B17+1)</xm:f>
            <x14:dxf>
              <fill>
                <patternFill>
                  <bgColor rgb="FFFFFF00"/>
                </patternFill>
              </fill>
            </x14:dxf>
          </x14:cfRule>
          <xm:sqref>A6:H6</xm:sqref>
        </x14:conditionalFormatting>
        <x14:conditionalFormatting xmlns:xm="http://schemas.microsoft.com/office/excel/2006/main">
          <x14:cfRule type="expression" priority="90" id="{B81911C4-DE05-4F25-A5DF-26756DDC697D}">
            <xm:f>Request!$AC$18&gt;Request!$AC$17+1</xm:f>
            <x14:dxf>
              <fill>
                <patternFill>
                  <bgColor rgb="FFFFFF00"/>
                </patternFill>
              </fill>
            </x14:dxf>
          </x14:cfRule>
          <xm:sqref>F15</xm:sqref>
        </x14:conditionalFormatting>
        <x14:conditionalFormatting xmlns:xm="http://schemas.microsoft.com/office/excel/2006/main">
          <x14:cfRule type="expression" priority="5" id="{E285E208-B3F5-4735-9ECC-ECAEB62CBB44}">
            <xm:f>Request!$AD$18&gt;Request!$AD$17+1</xm:f>
            <x14:dxf>
              <fill>
                <patternFill>
                  <bgColor rgb="FFFFFF00"/>
                </patternFill>
              </fill>
            </x14:dxf>
          </x14:cfRule>
          <xm:sqref>G15</xm:sqref>
        </x14:conditionalFormatting>
        <x14:conditionalFormatting xmlns:xm="http://schemas.microsoft.com/office/excel/2006/main">
          <x14:cfRule type="expression" priority="113" id="{B81911C4-DE05-4F25-A5DF-26756DDC697D}">
            <xm:f>Request!AE10&gt;(Request!AE9+1)</xm:f>
            <x14:dxf>
              <fill>
                <patternFill>
                  <bgColor rgb="FFFFFF00"/>
                </patternFill>
              </fill>
            </x14:dxf>
          </x14:cfRule>
          <xm:sqref>H6</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I27"/>
  <sheetViews>
    <sheetView showGridLines="0" showZeros="0" zoomScaleNormal="100" workbookViewId="0">
      <pane xSplit="2" ySplit="6" topLeftCell="C7" activePane="bottomRight" state="frozen"/>
      <selection activeCell="A27" sqref="A27"/>
      <selection pane="topRight" activeCell="A27" sqref="A27"/>
      <selection pane="bottomLeft" activeCell="A27" sqref="A27"/>
      <selection pane="bottomRight" activeCell="A22" sqref="A22"/>
    </sheetView>
  </sheetViews>
  <sheetFormatPr defaultColWidth="9.109375" defaultRowHeight="13.2" x14ac:dyDescent="0.25"/>
  <cols>
    <col min="1" max="1" width="14.5546875" style="1" customWidth="1"/>
    <col min="2" max="2" width="14.33203125" style="1" customWidth="1"/>
    <col min="3" max="9" width="13.6640625" style="1" customWidth="1"/>
    <col min="10" max="16384" width="9.109375" style="1"/>
  </cols>
  <sheetData>
    <row r="1" spans="1:9" ht="19.95" customHeight="1" x14ac:dyDescent="0.25">
      <c r="A1" s="5" t="s">
        <v>94</v>
      </c>
      <c r="B1" s="44" t="str">
        <f>Payment!B1</f>
        <v>0</v>
      </c>
      <c r="C1" s="523"/>
      <c r="D1" s="523"/>
      <c r="E1" s="523"/>
      <c r="F1" s="523"/>
    </row>
    <row r="2" spans="1:9" ht="23.4" customHeight="1" x14ac:dyDescent="0.25">
      <c r="A2" s="5" t="s">
        <v>106</v>
      </c>
      <c r="B2" s="44">
        <f>Payment!B2</f>
        <v>0</v>
      </c>
      <c r="C2" s="22" t="s">
        <v>97</v>
      </c>
      <c r="D2" s="43">
        <f>Payment!D2</f>
        <v>0</v>
      </c>
      <c r="F2" s="524"/>
    </row>
    <row r="3" spans="1:9" ht="13.8" thickBot="1" x14ac:dyDescent="0.3"/>
    <row r="4" spans="1:9" ht="17.25" customHeight="1" thickBot="1" x14ac:dyDescent="0.3">
      <c r="A4" s="485"/>
      <c r="B4" s="486"/>
      <c r="C4" s="505" t="s">
        <v>307</v>
      </c>
      <c r="D4" s="506"/>
      <c r="E4" s="506"/>
      <c r="F4" s="506"/>
      <c r="G4" s="506"/>
      <c r="H4" s="506"/>
      <c r="I4" s="507"/>
    </row>
    <row r="5" spans="1:9" ht="27" customHeight="1" x14ac:dyDescent="0.25">
      <c r="A5" s="487"/>
      <c r="B5" s="488"/>
      <c r="C5" s="519" t="s">
        <v>315</v>
      </c>
      <c r="D5" s="519"/>
      <c r="E5" s="174" t="s">
        <v>108</v>
      </c>
      <c r="F5" s="174" t="s">
        <v>108</v>
      </c>
      <c r="G5" s="174" t="s">
        <v>108</v>
      </c>
      <c r="H5" s="420" t="s">
        <v>313</v>
      </c>
      <c r="I5" s="520"/>
    </row>
    <row r="6" spans="1:9" s="21" customFormat="1" ht="18" customHeight="1" thickBot="1" x14ac:dyDescent="0.3">
      <c r="A6" s="489"/>
      <c r="B6" s="490"/>
      <c r="C6" s="522" t="s">
        <v>316</v>
      </c>
      <c r="D6" s="522" t="s">
        <v>93</v>
      </c>
      <c r="E6" s="175"/>
      <c r="F6" s="175"/>
      <c r="G6" s="175"/>
      <c r="H6" s="421" t="s">
        <v>314</v>
      </c>
      <c r="I6" s="521" t="s">
        <v>48</v>
      </c>
    </row>
    <row r="7" spans="1:9" s="21" customFormat="1" ht="27" customHeight="1" x14ac:dyDescent="0.25">
      <c r="A7" s="493" t="s">
        <v>99</v>
      </c>
      <c r="B7" s="444"/>
      <c r="C7" s="176"/>
      <c r="D7" s="176"/>
      <c r="E7" s="176"/>
      <c r="F7" s="177"/>
      <c r="G7" s="177"/>
      <c r="H7" s="177"/>
      <c r="I7" s="178"/>
    </row>
    <row r="8" spans="1:9" ht="23.4" customHeight="1" x14ac:dyDescent="0.25">
      <c r="A8" s="494" t="s">
        <v>246</v>
      </c>
      <c r="B8" s="495"/>
      <c r="C8" s="165">
        <v>0</v>
      </c>
      <c r="D8" s="165"/>
      <c r="E8" s="165"/>
      <c r="F8" s="165"/>
      <c r="G8" s="165"/>
      <c r="H8" s="165"/>
      <c r="I8" s="179">
        <f>SUM(C8:H8)</f>
        <v>0</v>
      </c>
    </row>
    <row r="9" spans="1:9" ht="23.4" customHeight="1" x14ac:dyDescent="0.25">
      <c r="A9" s="494" t="s">
        <v>247</v>
      </c>
      <c r="B9" s="495"/>
      <c r="C9" s="180"/>
      <c r="D9" s="180"/>
      <c r="E9" s="180"/>
      <c r="F9" s="180"/>
      <c r="G9" s="180"/>
      <c r="H9" s="180"/>
      <c r="I9" s="84">
        <f>SUM(C9:H9)</f>
        <v>0</v>
      </c>
    </row>
    <row r="10" spans="1:9" ht="23.4" customHeight="1" thickBot="1" x14ac:dyDescent="0.3">
      <c r="A10" s="496" t="s">
        <v>248</v>
      </c>
      <c r="B10" s="497"/>
      <c r="C10" s="165"/>
      <c r="D10" s="165"/>
      <c r="E10" s="165"/>
      <c r="F10" s="165"/>
      <c r="G10" s="165"/>
      <c r="H10" s="165"/>
      <c r="I10" s="179">
        <f>SUM(C10:H10)</f>
        <v>0</v>
      </c>
    </row>
    <row r="11" spans="1:9" ht="22.5" customHeight="1" thickBot="1" x14ac:dyDescent="0.3">
      <c r="A11" s="491" t="s">
        <v>101</v>
      </c>
      <c r="B11" s="492"/>
      <c r="C11" s="181">
        <f t="shared" ref="C11:H11" si="0">SUM(C8:C10)</f>
        <v>0</v>
      </c>
      <c r="D11" s="181">
        <f t="shared" si="0"/>
        <v>0</v>
      </c>
      <c r="E11" s="181">
        <f t="shared" si="0"/>
        <v>0</v>
      </c>
      <c r="F11" s="181">
        <f t="shared" si="0"/>
        <v>0</v>
      </c>
      <c r="G11" s="181">
        <f t="shared" si="0"/>
        <v>0</v>
      </c>
      <c r="H11" s="181">
        <f t="shared" si="0"/>
        <v>0</v>
      </c>
      <c r="I11" s="182">
        <f>SUM(I8:I10)</f>
        <v>0</v>
      </c>
    </row>
    <row r="12" spans="1:9" ht="24" customHeight="1" x14ac:dyDescent="0.25">
      <c r="A12" s="498" t="s">
        <v>102</v>
      </c>
      <c r="B12" s="499"/>
      <c r="C12" s="183"/>
      <c r="D12" s="184"/>
      <c r="E12" s="183"/>
      <c r="F12" s="183"/>
      <c r="G12" s="183"/>
      <c r="H12" s="183"/>
      <c r="I12" s="185"/>
    </row>
    <row r="13" spans="1:9" ht="23.4" customHeight="1" x14ac:dyDescent="0.25">
      <c r="A13" s="501" t="s">
        <v>249</v>
      </c>
      <c r="B13" s="502"/>
      <c r="C13" s="180"/>
      <c r="D13" s="180"/>
      <c r="E13" s="180"/>
      <c r="F13" s="180"/>
      <c r="G13" s="180"/>
      <c r="H13" s="180"/>
      <c r="I13" s="179">
        <f>SUM(C13:H13)</f>
        <v>0</v>
      </c>
    </row>
    <row r="14" spans="1:9" ht="23.4" customHeight="1" x14ac:dyDescent="0.25">
      <c r="A14" s="501" t="s">
        <v>103</v>
      </c>
      <c r="B14" s="502"/>
      <c r="C14" s="180"/>
      <c r="D14" s="180"/>
      <c r="E14" s="180"/>
      <c r="F14" s="180"/>
      <c r="G14" s="180"/>
      <c r="H14" s="180"/>
      <c r="I14" s="84">
        <f>SUM(C14:H14)</f>
        <v>0</v>
      </c>
    </row>
    <row r="15" spans="1:9" ht="23.4" customHeight="1" x14ac:dyDescent="0.25">
      <c r="A15" s="501" t="s">
        <v>250</v>
      </c>
      <c r="B15" s="500"/>
      <c r="C15" s="180"/>
      <c r="D15" s="180"/>
      <c r="E15" s="180"/>
      <c r="F15" s="180"/>
      <c r="G15" s="180"/>
      <c r="H15" s="180"/>
      <c r="I15" s="84">
        <f>SUM(C15:H15)</f>
        <v>0</v>
      </c>
    </row>
    <row r="16" spans="1:9" ht="23.4" customHeight="1" thickBot="1" x14ac:dyDescent="0.3">
      <c r="A16" s="166" t="s">
        <v>251</v>
      </c>
      <c r="B16" s="186"/>
      <c r="C16" s="165"/>
      <c r="D16" s="165"/>
      <c r="E16" s="165"/>
      <c r="F16" s="165"/>
      <c r="G16" s="165"/>
      <c r="H16" s="165"/>
      <c r="I16" s="179">
        <f>SUM(C16:H16)</f>
        <v>0</v>
      </c>
    </row>
    <row r="17" spans="1:9" ht="26.25" customHeight="1" thickBot="1" x14ac:dyDescent="0.3">
      <c r="A17" s="491" t="s">
        <v>105</v>
      </c>
      <c r="B17" s="492"/>
      <c r="C17" s="181">
        <f t="shared" ref="C17:I17" si="1">SUM(C13:C16)</f>
        <v>0</v>
      </c>
      <c r="D17" s="181">
        <f t="shared" si="1"/>
        <v>0</v>
      </c>
      <c r="E17" s="181">
        <f t="shared" si="1"/>
        <v>0</v>
      </c>
      <c r="F17" s="181">
        <f t="shared" si="1"/>
        <v>0</v>
      </c>
      <c r="G17" s="181">
        <f t="shared" si="1"/>
        <v>0</v>
      </c>
      <c r="H17" s="181">
        <f t="shared" si="1"/>
        <v>0</v>
      </c>
      <c r="I17" s="182">
        <f t="shared" si="1"/>
        <v>0</v>
      </c>
    </row>
    <row r="18" spans="1:9" ht="26.25" customHeight="1" thickBot="1" x14ac:dyDescent="0.3">
      <c r="A18" s="187" t="s">
        <v>252</v>
      </c>
      <c r="B18" s="188"/>
      <c r="C18" s="189"/>
      <c r="D18" s="189"/>
      <c r="E18" s="189"/>
      <c r="F18" s="189"/>
      <c r="G18" s="189"/>
      <c r="H18" s="189"/>
      <c r="I18" s="182">
        <f>SUM(C18:H18)</f>
        <v>0</v>
      </c>
    </row>
    <row r="19" spans="1:9" ht="25.5" customHeight="1" thickBot="1" x14ac:dyDescent="0.3">
      <c r="A19" s="503" t="s">
        <v>48</v>
      </c>
      <c r="B19" s="504"/>
      <c r="C19" s="181">
        <f t="shared" ref="C19:I19" si="2">+C11+C17+C18</f>
        <v>0</v>
      </c>
      <c r="D19" s="181">
        <f t="shared" si="2"/>
        <v>0</v>
      </c>
      <c r="E19" s="181">
        <f t="shared" si="2"/>
        <v>0</v>
      </c>
      <c r="F19" s="181">
        <f t="shared" si="2"/>
        <v>0</v>
      </c>
      <c r="G19" s="181">
        <f t="shared" si="2"/>
        <v>0</v>
      </c>
      <c r="H19" s="181">
        <f t="shared" si="2"/>
        <v>0</v>
      </c>
      <c r="I19" s="182">
        <f t="shared" si="2"/>
        <v>0</v>
      </c>
    </row>
    <row r="20" spans="1:9" ht="15" customHeight="1" x14ac:dyDescent="0.25">
      <c r="A20" s="19"/>
      <c r="B20" s="19"/>
      <c r="C20" s="19"/>
      <c r="D20" s="19"/>
      <c r="F20" s="24"/>
      <c r="G20" s="24"/>
      <c r="H20" s="24"/>
      <c r="I20" s="24"/>
    </row>
    <row r="21" spans="1:9" x14ac:dyDescent="0.25">
      <c r="A21" s="5" t="s">
        <v>51</v>
      </c>
      <c r="B21" s="5"/>
      <c r="C21" s="5"/>
      <c r="D21" s="5" t="s">
        <v>109</v>
      </c>
      <c r="F21" s="20"/>
      <c r="G21" s="20"/>
      <c r="H21" s="20"/>
    </row>
    <row r="22" spans="1:9" ht="17.25" customHeight="1" x14ac:dyDescent="0.25">
      <c r="A22" s="1" t="s">
        <v>253</v>
      </c>
      <c r="D22" s="190" t="str">
        <f>IF(I19-I25=0," ",(C19-I25)/(I19-I25))</f>
        <v xml:space="preserve"> </v>
      </c>
      <c r="H22" s="68" t="s">
        <v>146</v>
      </c>
      <c r="I22" s="32"/>
    </row>
    <row r="23" spans="1:9" ht="15.6" customHeight="1" x14ac:dyDescent="0.25">
      <c r="A23" s="1" t="s">
        <v>254</v>
      </c>
      <c r="D23" s="191" t="str">
        <f>IF(I19-I25=0," ",(D19+E19+F19+G19+H19)/(I19-I25))</f>
        <v xml:space="preserve"> </v>
      </c>
      <c r="H23" s="68" t="s">
        <v>397</v>
      </c>
      <c r="I23" s="159">
        <f>Request!W9-I25</f>
        <v>0</v>
      </c>
    </row>
    <row r="24" spans="1:9" ht="16.8" customHeight="1" x14ac:dyDescent="0.25">
      <c r="A24" s="1" t="s">
        <v>255</v>
      </c>
      <c r="B24" s="167"/>
      <c r="C24" s="167"/>
      <c r="D24" s="191" t="str">
        <f>IF(I19-I25=0," ",(I18)/(I19-I25))</f>
        <v xml:space="preserve"> </v>
      </c>
    </row>
    <row r="25" spans="1:9" ht="24" customHeight="1" x14ac:dyDescent="0.25">
      <c r="A25" s="48" t="str">
        <f>Payment!A26</f>
        <v>Revised 9/6/2024</v>
      </c>
      <c r="F25" s="712" t="s">
        <v>399</v>
      </c>
      <c r="G25" s="712"/>
      <c r="H25" s="712"/>
      <c r="I25" s="32"/>
    </row>
    <row r="26" spans="1:9" ht="16.8" customHeight="1" x14ac:dyDescent="0.25">
      <c r="F26" s="713" t="s">
        <v>398</v>
      </c>
      <c r="G26" s="713"/>
      <c r="H26" s="713"/>
      <c r="I26" s="159">
        <f>Request!W9</f>
        <v>0</v>
      </c>
    </row>
    <row r="27" spans="1:9" ht="17.399999999999999" customHeight="1" x14ac:dyDescent="0.25">
      <c r="H27" s="68" t="s">
        <v>121</v>
      </c>
      <c r="I27" s="171" t="str">
        <f>IF(I23+I25=0,"0%",C19/(I23+I25))</f>
        <v>0%</v>
      </c>
    </row>
  </sheetData>
  <sheetProtection algorithmName="SHA-512" hashValue="CIDc33jwk8F9R3X6IRjvlnTxQpkiVlp18qn5dCfeIHwQJmPEIHJa8Sj7JHlUWK4Jh1It7G4/wCA722VloWTIHg==" saltValue="RpvafYobHXibIdz3WCZC9A==" spinCount="100000" sheet="1" objects="1" scenarios="1"/>
  <mergeCells count="2">
    <mergeCell ref="F25:H25"/>
    <mergeCell ref="F26:H26"/>
  </mergeCells>
  <phoneticPr fontId="0" type="noConversion"/>
  <pageMargins left="1.07" right="0.75" top="1" bottom="1" header="0.5" footer="0.5"/>
  <pageSetup scale="83" orientation="landscape" r:id="rId1"/>
  <headerFooter alignWithMargins="0">
    <oddHeader>&amp;C&amp;"Arial,Bold"&amp;12Respite Care Initiative Program Monthly Financial Report</oddHeader>
    <oddFooter xml:space="preserve">&amp;CPage &amp;P of &amp;N&amp;R&amp;6&amp;F &amp;A
Printed &amp;D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R40"/>
  <sheetViews>
    <sheetView showGridLines="0" showZeros="0" zoomScaleNormal="100" zoomScaleSheetLayoutView="100" workbookViewId="0">
      <pane ySplit="2" topLeftCell="A3" activePane="bottomLeft" state="frozen"/>
      <selection activeCell="A27" sqref="A27"/>
      <selection pane="bottomLeft" activeCell="D18" sqref="D18"/>
    </sheetView>
  </sheetViews>
  <sheetFormatPr defaultRowHeight="13.2" x14ac:dyDescent="0.25"/>
  <cols>
    <col min="1" max="1" width="12" customWidth="1"/>
    <col min="5" max="5" width="25.88671875" customWidth="1"/>
    <col min="6" max="6" width="16" customWidth="1"/>
    <col min="7" max="7" width="13.33203125" customWidth="1"/>
    <col min="8" max="9" width="12.6640625" customWidth="1"/>
  </cols>
  <sheetData>
    <row r="1" spans="1:10" s="5" customFormat="1" ht="13.8" thickBot="1" x14ac:dyDescent="0.3">
      <c r="A1" s="5" t="s">
        <v>94</v>
      </c>
      <c r="B1" s="525" t="str">
        <f>Payment!B1</f>
        <v>0</v>
      </c>
      <c r="C1" s="526"/>
      <c r="D1" s="526"/>
      <c r="E1" s="526"/>
      <c r="F1" s="5" t="s">
        <v>106</v>
      </c>
      <c r="G1" s="6">
        <f>Payment!B2</f>
        <v>0</v>
      </c>
      <c r="H1" s="22" t="s">
        <v>97</v>
      </c>
      <c r="I1" s="45">
        <f>Payment!D2</f>
        <v>0</v>
      </c>
    </row>
    <row r="2" spans="1:10" s="35" customFormat="1" ht="24" customHeight="1" thickBot="1" x14ac:dyDescent="0.35">
      <c r="A2" s="481"/>
      <c r="B2" s="482"/>
      <c r="C2" s="482"/>
      <c r="D2" s="482"/>
      <c r="E2" s="482"/>
      <c r="F2" s="482"/>
      <c r="G2" s="426" t="s">
        <v>124</v>
      </c>
      <c r="H2" s="79" t="s">
        <v>25</v>
      </c>
      <c r="I2" s="80" t="s">
        <v>120</v>
      </c>
    </row>
    <row r="3" spans="1:10" s="35" customFormat="1" ht="18" customHeight="1" x14ac:dyDescent="0.3">
      <c r="A3" s="478" t="s">
        <v>136</v>
      </c>
      <c r="B3" s="479"/>
      <c r="C3" s="479"/>
      <c r="D3" s="479"/>
      <c r="E3" s="479"/>
      <c r="F3" s="479"/>
      <c r="G3" s="480"/>
      <c r="H3" s="73"/>
      <c r="I3" s="39"/>
    </row>
    <row r="4" spans="1:10" s="35" customFormat="1" ht="17.399999999999999" x14ac:dyDescent="0.3">
      <c r="A4" s="427" t="s">
        <v>135</v>
      </c>
      <c r="B4" s="428"/>
      <c r="C4" s="428"/>
      <c r="D4" s="428"/>
      <c r="E4" s="428"/>
      <c r="F4" s="428"/>
      <c r="G4" s="425"/>
      <c r="H4" s="14"/>
      <c r="I4" s="40"/>
    </row>
    <row r="5" spans="1:10" s="35" customFormat="1" ht="17.399999999999999" x14ac:dyDescent="0.3">
      <c r="A5" s="427" t="s">
        <v>188</v>
      </c>
      <c r="B5" s="428"/>
      <c r="C5" s="428"/>
      <c r="D5" s="428"/>
      <c r="E5" s="428"/>
      <c r="F5" s="428"/>
      <c r="G5" s="425"/>
      <c r="H5" s="14"/>
      <c r="I5" s="74"/>
    </row>
    <row r="6" spans="1:10" s="36" customFormat="1" ht="18" customHeight="1" x14ac:dyDescent="0.3">
      <c r="A6" s="483"/>
      <c r="B6" s="477" t="s">
        <v>123</v>
      </c>
      <c r="C6" s="428"/>
      <c r="D6" s="428"/>
      <c r="E6" s="428"/>
      <c r="F6" s="428"/>
      <c r="G6" s="425"/>
      <c r="H6" s="30"/>
      <c r="I6" s="40"/>
    </row>
    <row r="7" spans="1:10" s="37" customFormat="1" ht="18" customHeight="1" x14ac:dyDescent="0.3">
      <c r="A7" s="483"/>
      <c r="B7" s="477" t="s">
        <v>180</v>
      </c>
      <c r="C7" s="428"/>
      <c r="D7" s="428"/>
      <c r="E7" s="428"/>
      <c r="F7" s="428"/>
      <c r="G7" s="425"/>
      <c r="H7" s="30"/>
      <c r="I7" s="40"/>
    </row>
    <row r="8" spans="1:10" s="37" customFormat="1" ht="18" customHeight="1" x14ac:dyDescent="0.3">
      <c r="A8" s="483"/>
      <c r="B8" s="477" t="s">
        <v>181</v>
      </c>
      <c r="C8" s="428"/>
      <c r="D8" s="428"/>
      <c r="E8" s="428"/>
      <c r="F8" s="428"/>
      <c r="G8" s="425"/>
      <c r="H8" s="30"/>
      <c r="I8" s="40"/>
    </row>
    <row r="9" spans="1:10" s="37" customFormat="1" ht="18" customHeight="1" x14ac:dyDescent="0.3">
      <c r="A9" s="483"/>
      <c r="B9" s="477" t="s">
        <v>182</v>
      </c>
      <c r="C9" s="428"/>
      <c r="D9" s="428"/>
      <c r="E9" s="428"/>
      <c r="F9" s="428"/>
      <c r="G9" s="425"/>
      <c r="H9" s="30"/>
      <c r="I9" s="40"/>
    </row>
    <row r="10" spans="1:10" s="37" customFormat="1" ht="18" customHeight="1" x14ac:dyDescent="0.3">
      <c r="A10" s="483"/>
      <c r="B10" s="477" t="s">
        <v>183</v>
      </c>
      <c r="C10" s="428"/>
      <c r="D10" s="428"/>
      <c r="E10" s="428"/>
      <c r="F10" s="428"/>
      <c r="G10" s="425"/>
      <c r="H10" s="30"/>
      <c r="I10" s="40"/>
    </row>
    <row r="11" spans="1:10" s="37" customFormat="1" ht="18" customHeight="1" x14ac:dyDescent="0.3">
      <c r="A11" s="483"/>
      <c r="B11" s="477" t="s">
        <v>184</v>
      </c>
      <c r="C11" s="428"/>
      <c r="D11" s="428"/>
      <c r="E11" s="428"/>
      <c r="F11" s="428"/>
      <c r="G11" s="425"/>
      <c r="H11" s="30"/>
      <c r="I11" s="40"/>
    </row>
    <row r="12" spans="1:10" s="37" customFormat="1" ht="18" customHeight="1" x14ac:dyDescent="0.3">
      <c r="A12" s="483"/>
      <c r="B12" s="477" t="s">
        <v>185</v>
      </c>
      <c r="C12" s="428"/>
      <c r="D12" s="428"/>
      <c r="E12" s="428"/>
      <c r="F12" s="428"/>
      <c r="G12" s="425"/>
      <c r="H12" s="30"/>
      <c r="I12" s="40"/>
    </row>
    <row r="13" spans="1:10" s="37" customFormat="1" ht="17.25" customHeight="1" x14ac:dyDescent="0.25">
      <c r="A13" s="483"/>
      <c r="B13" s="533" t="s">
        <v>147</v>
      </c>
      <c r="C13" s="534"/>
      <c r="D13" s="534"/>
      <c r="E13" s="534"/>
      <c r="F13" s="534"/>
      <c r="G13" s="534"/>
      <c r="H13" s="534"/>
      <c r="I13" s="535"/>
    </row>
    <row r="14" spans="1:10" s="37" customFormat="1" ht="36" customHeight="1" x14ac:dyDescent="0.3">
      <c r="A14" s="483"/>
      <c r="B14" s="527"/>
      <c r="C14" s="528"/>
      <c r="D14" s="528"/>
      <c r="E14" s="528"/>
      <c r="F14" s="528"/>
      <c r="G14" s="528"/>
      <c r="H14" s="528"/>
      <c r="I14" s="529"/>
      <c r="J14" s="35"/>
    </row>
    <row r="15" spans="1:10" s="37" customFormat="1" ht="17.25" customHeight="1" x14ac:dyDescent="0.25">
      <c r="A15" s="483"/>
      <c r="B15" s="533" t="s">
        <v>186</v>
      </c>
      <c r="C15" s="534"/>
      <c r="D15" s="534"/>
      <c r="E15" s="534"/>
      <c r="F15" s="534"/>
      <c r="G15" s="534"/>
      <c r="H15" s="534"/>
      <c r="I15" s="535"/>
    </row>
    <row r="16" spans="1:10" s="37" customFormat="1" ht="35.25" customHeight="1" x14ac:dyDescent="0.25">
      <c r="A16" s="484"/>
      <c r="B16" s="530"/>
      <c r="C16" s="531"/>
      <c r="D16" s="531"/>
      <c r="E16" s="531"/>
      <c r="F16" s="531"/>
      <c r="G16" s="531"/>
      <c r="H16" s="531"/>
      <c r="I16" s="532"/>
    </row>
    <row r="17" spans="1:18" s="38" customFormat="1" ht="18" customHeight="1" x14ac:dyDescent="0.3">
      <c r="A17" s="427" t="s">
        <v>127</v>
      </c>
      <c r="B17" s="475"/>
      <c r="C17" s="475"/>
      <c r="D17" s="475"/>
      <c r="E17" s="475"/>
      <c r="F17" s="475"/>
      <c r="G17" s="476"/>
      <c r="H17" s="47"/>
      <c r="I17" s="75"/>
      <c r="J17" s="5"/>
      <c r="K17" s="5"/>
      <c r="L17" s="5"/>
      <c r="M17" s="5"/>
      <c r="N17" s="5"/>
      <c r="O17" s="5"/>
      <c r="P17" s="5"/>
      <c r="Q17" s="5"/>
      <c r="R17" s="5"/>
    </row>
    <row r="18" spans="1:18" s="37" customFormat="1" ht="18" customHeight="1" x14ac:dyDescent="0.3">
      <c r="A18" s="427" t="s">
        <v>128</v>
      </c>
      <c r="B18" s="428"/>
      <c r="C18" s="428"/>
      <c r="D18" s="428"/>
      <c r="E18" s="428"/>
      <c r="F18" s="428"/>
      <c r="G18" s="425"/>
      <c r="H18" s="30"/>
      <c r="I18" s="13"/>
    </row>
    <row r="19" spans="1:18" s="37" customFormat="1" ht="18" customHeight="1" x14ac:dyDescent="0.3">
      <c r="A19" s="422" t="s">
        <v>129</v>
      </c>
      <c r="B19" s="423"/>
      <c r="C19" s="423"/>
      <c r="D19" s="423"/>
      <c r="E19" s="423"/>
      <c r="F19" s="423"/>
      <c r="G19" s="424"/>
      <c r="H19" s="76"/>
      <c r="I19" s="46">
        <f>Respite!I19</f>
        <v>0</v>
      </c>
    </row>
    <row r="20" spans="1:18" s="37" customFormat="1" ht="18" customHeight="1" x14ac:dyDescent="0.3">
      <c r="A20" s="427" t="s">
        <v>130</v>
      </c>
      <c r="B20" s="428"/>
      <c r="C20" s="428"/>
      <c r="D20" s="428"/>
      <c r="E20" s="428"/>
      <c r="F20" s="428"/>
      <c r="G20" s="425"/>
      <c r="H20" s="76"/>
      <c r="I20" s="40"/>
    </row>
    <row r="21" spans="1:18" s="37" customFormat="1" ht="18" customHeight="1" x14ac:dyDescent="0.3">
      <c r="A21" s="427" t="s">
        <v>131</v>
      </c>
      <c r="B21" s="428"/>
      <c r="C21" s="428"/>
      <c r="D21" s="428"/>
      <c r="E21" s="428"/>
      <c r="F21" s="428"/>
      <c r="G21" s="425"/>
      <c r="H21" s="54" t="str">
        <f>IF(H18=0," ",I19/H18)</f>
        <v xml:space="preserve"> </v>
      </c>
      <c r="I21" s="55"/>
    </row>
    <row r="22" spans="1:18" s="37" customFormat="1" ht="18" customHeight="1" x14ac:dyDescent="0.3">
      <c r="A22" s="427" t="s">
        <v>132</v>
      </c>
      <c r="B22" s="428"/>
      <c r="C22" s="428"/>
      <c r="D22" s="428"/>
      <c r="E22" s="428"/>
      <c r="F22" s="428"/>
      <c r="G22" s="425"/>
      <c r="H22" s="76"/>
      <c r="I22" s="40"/>
    </row>
    <row r="23" spans="1:18" s="37" customFormat="1" ht="18" customHeight="1" x14ac:dyDescent="0.3">
      <c r="A23" s="427" t="s">
        <v>133</v>
      </c>
      <c r="B23" s="428"/>
      <c r="C23" s="428"/>
      <c r="D23" s="428"/>
      <c r="E23" s="428"/>
      <c r="F23" s="428"/>
      <c r="G23" s="425"/>
      <c r="H23" s="76"/>
      <c r="I23" s="40"/>
    </row>
    <row r="24" spans="1:18" s="37" customFormat="1" ht="18" customHeight="1" x14ac:dyDescent="0.3">
      <c r="A24" s="427" t="s">
        <v>134</v>
      </c>
      <c r="B24" s="428"/>
      <c r="C24" s="428"/>
      <c r="D24" s="428"/>
      <c r="E24" s="428"/>
      <c r="F24" s="428"/>
      <c r="G24" s="425"/>
      <c r="H24" s="76"/>
      <c r="I24" s="40"/>
    </row>
    <row r="26" spans="1:18" x14ac:dyDescent="0.25">
      <c r="A26" s="48" t="str">
        <f>Payment!A26</f>
        <v>Revised 9/6/2024</v>
      </c>
    </row>
    <row r="37" spans="8:9" ht="15.6" x14ac:dyDescent="0.3">
      <c r="H37" s="18"/>
      <c r="I37" s="18"/>
    </row>
    <row r="38" spans="8:9" ht="15.6" x14ac:dyDescent="0.3">
      <c r="H38" s="18"/>
      <c r="I38" s="18"/>
    </row>
    <row r="39" spans="8:9" ht="15.6" x14ac:dyDescent="0.3">
      <c r="H39" s="18"/>
      <c r="I39" s="18"/>
    </row>
    <row r="40" spans="8:9" ht="15.6" x14ac:dyDescent="0.3">
      <c r="H40" s="18"/>
      <c r="I40" s="18"/>
    </row>
  </sheetData>
  <sheetProtection password="D367" sheet="1"/>
  <phoneticPr fontId="0" type="noConversion"/>
  <pageMargins left="0.75" right="0.75" top="1" bottom="1" header="0.5" footer="0.5"/>
  <pageSetup scale="93" orientation="landscape" r:id="rId1"/>
  <headerFooter alignWithMargins="0">
    <oddHeader>&amp;C&amp;"Arial,Bold"Respite Care Initiative Program Statistical Report</oddHeader>
    <oddFooter>&amp;CPage &amp;P of &amp;N&amp;R&amp;6&amp;F &amp;A
Printed &amp;D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6" tint="0.39997558519241921"/>
    <pageSetUpPr fitToPage="1"/>
  </sheetPr>
  <dimension ref="A1:AF20"/>
  <sheetViews>
    <sheetView showGridLines="0" showZeros="0" zoomScaleNormal="100" zoomScaleSheetLayoutView="85" workbookViewId="0">
      <pane xSplit="1" ySplit="3" topLeftCell="B4" activePane="bottomRight" state="frozen"/>
      <selection activeCell="A27" sqref="A27"/>
      <selection pane="topRight" activeCell="A27" sqref="A27"/>
      <selection pane="bottomLeft" activeCell="A27" sqref="A27"/>
      <selection pane="bottomRight" activeCell="A13" sqref="A13"/>
    </sheetView>
  </sheetViews>
  <sheetFormatPr defaultRowHeight="13.2" x14ac:dyDescent="0.25"/>
  <cols>
    <col min="1" max="1" width="31.109375" customWidth="1"/>
    <col min="2" max="7" width="12.6640625" style="15" customWidth="1"/>
    <col min="8" max="8" width="12.5546875" style="15" customWidth="1"/>
    <col min="9" max="11" width="12.6640625" style="15" customWidth="1"/>
    <col min="12" max="12" width="14.6640625" style="15" customWidth="1"/>
    <col min="13" max="13" width="12.6640625" style="15" customWidth="1"/>
    <col min="14" max="14" width="14.33203125" style="15" customWidth="1"/>
    <col min="15" max="15" width="12.6640625" style="15" bestFit="1" customWidth="1"/>
    <col min="16" max="19" width="12.6640625" style="15" customWidth="1"/>
    <col min="20" max="20" width="13.44140625" style="15" customWidth="1"/>
    <col min="21" max="21" width="14.6640625" style="15" customWidth="1"/>
    <col min="22" max="22" width="14.77734375" style="15" customWidth="1"/>
    <col min="23" max="32" width="12.6640625" style="15" customWidth="1"/>
  </cols>
  <sheetData>
    <row r="1" spans="1:30" s="5" customFormat="1" x14ac:dyDescent="0.25">
      <c r="A1" s="4" t="s">
        <v>117</v>
      </c>
      <c r="C1" s="694" t="s">
        <v>106</v>
      </c>
      <c r="D1" s="694"/>
      <c r="E1" s="131">
        <f>Payment!B2</f>
        <v>0</v>
      </c>
      <c r="F1" s="22" t="s">
        <v>97</v>
      </c>
      <c r="G1" s="43">
        <f>Payment!D2</f>
        <v>0</v>
      </c>
      <c r="AD1" s="581"/>
    </row>
    <row r="2" spans="1:30" s="5" customFormat="1" x14ac:dyDescent="0.25">
      <c r="A2" s="44" t="str">
        <f>Payment!B1</f>
        <v>0</v>
      </c>
      <c r="B2" s="467" t="s">
        <v>296</v>
      </c>
      <c r="C2" s="468"/>
      <c r="D2" s="468"/>
      <c r="E2" s="468"/>
      <c r="F2" s="468"/>
      <c r="G2" s="468"/>
      <c r="H2" s="468"/>
      <c r="I2" s="468"/>
      <c r="J2" s="469" t="s">
        <v>297</v>
      </c>
      <c r="K2" s="470"/>
      <c r="L2" s="470"/>
      <c r="M2" s="470"/>
      <c r="N2" s="470"/>
      <c r="O2" s="470"/>
      <c r="P2" s="470"/>
      <c r="Q2" s="471" t="s">
        <v>298</v>
      </c>
      <c r="R2" s="466"/>
      <c r="S2" s="466"/>
      <c r="T2" s="466"/>
      <c r="U2" s="466"/>
      <c r="V2" s="466"/>
      <c r="W2" s="472"/>
      <c r="X2" s="471" t="s">
        <v>299</v>
      </c>
      <c r="Y2" s="466"/>
      <c r="Z2" s="473"/>
      <c r="AA2" s="473"/>
      <c r="AB2" s="473"/>
      <c r="AC2" s="473"/>
      <c r="AD2" s="582"/>
    </row>
    <row r="3" spans="1:30" ht="41.25" customHeight="1" x14ac:dyDescent="0.25">
      <c r="A3" s="569" t="s">
        <v>329</v>
      </c>
      <c r="B3" s="143" t="s">
        <v>2</v>
      </c>
      <c r="C3" s="144" t="s">
        <v>3</v>
      </c>
      <c r="D3" s="144" t="s">
        <v>4</v>
      </c>
      <c r="E3" s="144" t="s">
        <v>5</v>
      </c>
      <c r="F3" s="144" t="s">
        <v>6</v>
      </c>
      <c r="G3" s="145" t="s">
        <v>17</v>
      </c>
      <c r="H3" s="145" t="s">
        <v>16</v>
      </c>
      <c r="I3" s="10" t="s">
        <v>125</v>
      </c>
      <c r="J3" s="9" t="s">
        <v>266</v>
      </c>
      <c r="K3" s="8" t="s">
        <v>116</v>
      </c>
      <c r="L3" s="143" t="s">
        <v>11</v>
      </c>
      <c r="M3" s="143" t="s">
        <v>12</v>
      </c>
      <c r="N3" s="8" t="s">
        <v>219</v>
      </c>
      <c r="O3" s="8" t="s">
        <v>267</v>
      </c>
      <c r="P3" s="8" t="s">
        <v>18</v>
      </c>
      <c r="Q3" s="9" t="s">
        <v>195</v>
      </c>
      <c r="R3" s="143" t="s">
        <v>344</v>
      </c>
      <c r="S3" s="8" t="s">
        <v>190</v>
      </c>
      <c r="T3" s="8" t="s">
        <v>378</v>
      </c>
      <c r="U3" s="8" t="s">
        <v>377</v>
      </c>
      <c r="V3" s="8" t="s">
        <v>388</v>
      </c>
      <c r="W3" s="10" t="s">
        <v>187</v>
      </c>
      <c r="X3" s="9" t="s">
        <v>242</v>
      </c>
      <c r="Y3" s="160" t="s">
        <v>376</v>
      </c>
      <c r="Z3" s="143" t="s">
        <v>259</v>
      </c>
      <c r="AA3" s="143" t="s">
        <v>375</v>
      </c>
      <c r="AB3" s="143" t="s">
        <v>197</v>
      </c>
      <c r="AC3" s="143" t="s">
        <v>383</v>
      </c>
      <c r="AD3" s="143" t="s">
        <v>387</v>
      </c>
    </row>
    <row r="4" spans="1:30" ht="28.5" customHeight="1" x14ac:dyDescent="0.25">
      <c r="A4" s="400" t="s">
        <v>192</v>
      </c>
      <c r="B4" s="118"/>
      <c r="C4" s="118"/>
      <c r="D4" s="118"/>
      <c r="E4" s="118"/>
      <c r="F4" s="118"/>
      <c r="G4" s="118"/>
      <c r="H4" s="118"/>
      <c r="I4" s="40"/>
      <c r="J4" s="31"/>
      <c r="K4" s="30"/>
      <c r="L4" s="118"/>
      <c r="M4" s="118"/>
      <c r="N4" s="30"/>
      <c r="O4" s="30"/>
      <c r="P4" s="30"/>
      <c r="Q4" s="31"/>
      <c r="R4" s="118"/>
      <c r="S4" s="30"/>
      <c r="T4" s="30"/>
      <c r="U4" s="30"/>
      <c r="V4" s="30"/>
      <c r="W4" s="40"/>
      <c r="X4" s="31"/>
      <c r="Y4" s="161"/>
      <c r="Z4" s="118"/>
      <c r="AA4" s="118"/>
      <c r="AB4" s="30"/>
      <c r="AC4" s="118"/>
      <c r="AD4" s="30"/>
    </row>
    <row r="5" spans="1:30" ht="29.25" customHeight="1" x14ac:dyDescent="0.25">
      <c r="A5" s="401" t="s">
        <v>230</v>
      </c>
      <c r="B5" s="127"/>
      <c r="C5" s="127"/>
      <c r="D5" s="127"/>
      <c r="E5" s="127"/>
      <c r="F5" s="127"/>
      <c r="G5" s="127"/>
      <c r="H5" s="127"/>
      <c r="I5" s="128"/>
      <c r="J5" s="129"/>
      <c r="K5" s="126"/>
      <c r="L5" s="127"/>
      <c r="M5" s="127"/>
      <c r="N5" s="126"/>
      <c r="O5" s="126"/>
      <c r="P5" s="126"/>
      <c r="Q5" s="31"/>
      <c r="R5" s="127"/>
      <c r="S5" s="126"/>
      <c r="T5" s="126"/>
      <c r="U5" s="126"/>
      <c r="V5" s="126"/>
      <c r="W5" s="128"/>
      <c r="X5" s="129"/>
      <c r="Y5" s="162"/>
      <c r="Z5" s="127"/>
      <c r="AA5" s="127"/>
      <c r="AB5" s="126"/>
      <c r="AC5" s="127"/>
      <c r="AD5" s="126"/>
    </row>
    <row r="6" spans="1:30" ht="29.25" customHeight="1" x14ac:dyDescent="0.25">
      <c r="A6" s="401" t="s">
        <v>227</v>
      </c>
      <c r="B6" s="118"/>
      <c r="C6" s="118"/>
      <c r="D6" s="118"/>
      <c r="E6" s="118"/>
      <c r="F6" s="118"/>
      <c r="G6" s="118"/>
      <c r="H6" s="118"/>
      <c r="I6" s="40"/>
      <c r="J6" s="31"/>
      <c r="K6" s="30"/>
      <c r="L6" s="118"/>
      <c r="M6" s="118"/>
      <c r="N6" s="30"/>
      <c r="O6" s="30"/>
      <c r="P6" s="30"/>
      <c r="Q6" s="31"/>
      <c r="R6" s="118"/>
      <c r="S6" s="30"/>
      <c r="T6" s="30"/>
      <c r="U6" s="30"/>
      <c r="V6" s="30"/>
      <c r="W6" s="40"/>
      <c r="X6" s="31"/>
      <c r="Y6" s="161"/>
      <c r="Z6" s="118"/>
      <c r="AA6" s="118"/>
      <c r="AB6" s="30"/>
      <c r="AC6" s="118"/>
      <c r="AD6" s="30"/>
    </row>
    <row r="7" spans="1:30" ht="29.25" customHeight="1" x14ac:dyDescent="0.25">
      <c r="A7" s="400" t="s">
        <v>228</v>
      </c>
      <c r="B7" s="119">
        <f t="shared" ref="B7:AD7" si="0">B4+B5+B6</f>
        <v>0</v>
      </c>
      <c r="C7" s="119">
        <f t="shared" si="0"/>
        <v>0</v>
      </c>
      <c r="D7" s="119">
        <f t="shared" si="0"/>
        <v>0</v>
      </c>
      <c r="E7" s="119">
        <f t="shared" si="0"/>
        <v>0</v>
      </c>
      <c r="F7" s="119">
        <f t="shared" si="0"/>
        <v>0</v>
      </c>
      <c r="G7" s="119">
        <f t="shared" si="0"/>
        <v>0</v>
      </c>
      <c r="H7" s="119">
        <f t="shared" si="0"/>
        <v>0</v>
      </c>
      <c r="I7" s="46">
        <f t="shared" si="0"/>
        <v>0</v>
      </c>
      <c r="J7" s="12">
        <f t="shared" si="0"/>
        <v>0</v>
      </c>
      <c r="K7" s="11">
        <f t="shared" si="0"/>
        <v>0</v>
      </c>
      <c r="L7" s="119">
        <f t="shared" si="0"/>
        <v>0</v>
      </c>
      <c r="M7" s="119">
        <f t="shared" si="0"/>
        <v>0</v>
      </c>
      <c r="N7" s="11">
        <f t="shared" si="0"/>
        <v>0</v>
      </c>
      <c r="O7" s="11">
        <f t="shared" si="0"/>
        <v>0</v>
      </c>
      <c r="P7" s="11">
        <f t="shared" si="0"/>
        <v>0</v>
      </c>
      <c r="Q7" s="12">
        <f t="shared" ref="Q7:V7" si="1">Q4+Q5+Q6</f>
        <v>0</v>
      </c>
      <c r="R7" s="119">
        <f t="shared" si="1"/>
        <v>0</v>
      </c>
      <c r="S7" s="11">
        <f t="shared" si="1"/>
        <v>0</v>
      </c>
      <c r="T7" s="11">
        <f t="shared" si="1"/>
        <v>0</v>
      </c>
      <c r="U7" s="11">
        <f t="shared" si="1"/>
        <v>0</v>
      </c>
      <c r="V7" s="11">
        <f t="shared" si="1"/>
        <v>0</v>
      </c>
      <c r="W7" s="46">
        <f t="shared" si="0"/>
        <v>0</v>
      </c>
      <c r="X7" s="12">
        <f t="shared" si="0"/>
        <v>0</v>
      </c>
      <c r="Y7" s="119">
        <f t="shared" si="0"/>
        <v>0</v>
      </c>
      <c r="Z7" s="119">
        <f t="shared" si="0"/>
        <v>0</v>
      </c>
      <c r="AA7" s="119">
        <f t="shared" si="0"/>
        <v>0</v>
      </c>
      <c r="AB7" s="11">
        <f t="shared" ref="AB7:AC7" si="2">AB4+AB5+AB6</f>
        <v>0</v>
      </c>
      <c r="AC7" s="119">
        <f t="shared" si="2"/>
        <v>0</v>
      </c>
      <c r="AD7" s="11">
        <f t="shared" si="0"/>
        <v>0</v>
      </c>
    </row>
    <row r="8" spans="1:30" ht="29.25" customHeight="1" x14ac:dyDescent="0.25">
      <c r="A8" s="400" t="s">
        <v>229</v>
      </c>
      <c r="B8" s="140"/>
      <c r="C8" s="140"/>
      <c r="D8" s="140"/>
      <c r="E8" s="140"/>
      <c r="F8" s="140"/>
      <c r="G8" s="140"/>
      <c r="H8" s="140"/>
      <c r="I8" s="146"/>
      <c r="J8" s="147"/>
      <c r="K8" s="151"/>
      <c r="L8" s="140"/>
      <c r="M8" s="140"/>
      <c r="N8" s="151"/>
      <c r="O8" s="151"/>
      <c r="P8" s="151"/>
      <c r="Q8" s="147">
        <v>0</v>
      </c>
      <c r="R8" s="140"/>
      <c r="S8" s="151"/>
      <c r="T8" s="151"/>
      <c r="U8" s="151"/>
      <c r="V8" s="151"/>
      <c r="W8" s="146"/>
      <c r="X8" s="147"/>
      <c r="Y8" s="163"/>
      <c r="Z8" s="140"/>
      <c r="AA8" s="140"/>
      <c r="AB8" s="151"/>
      <c r="AC8" s="140"/>
      <c r="AD8" s="151"/>
    </row>
    <row r="9" spans="1:30" ht="29.25" customHeight="1" x14ac:dyDescent="0.25">
      <c r="A9" s="401" t="s">
        <v>232</v>
      </c>
      <c r="B9" s="11">
        <f>B7-B8</f>
        <v>0</v>
      </c>
      <c r="C9" s="11">
        <f t="shared" ref="C9:AA9" si="3">C7-C8</f>
        <v>0</v>
      </c>
      <c r="D9" s="11">
        <f t="shared" si="3"/>
        <v>0</v>
      </c>
      <c r="E9" s="11">
        <f t="shared" si="3"/>
        <v>0</v>
      </c>
      <c r="F9" s="11">
        <f t="shared" si="3"/>
        <v>0</v>
      </c>
      <c r="G9" s="11">
        <f t="shared" si="3"/>
        <v>0</v>
      </c>
      <c r="H9" s="11">
        <f t="shared" si="3"/>
        <v>0</v>
      </c>
      <c r="I9" s="46">
        <f t="shared" si="3"/>
        <v>0</v>
      </c>
      <c r="J9" s="12">
        <f t="shared" si="3"/>
        <v>0</v>
      </c>
      <c r="K9" s="11">
        <f t="shared" si="3"/>
        <v>0</v>
      </c>
      <c r="L9" s="11">
        <f t="shared" si="3"/>
        <v>0</v>
      </c>
      <c r="M9" s="11">
        <f t="shared" si="3"/>
        <v>0</v>
      </c>
      <c r="N9" s="11">
        <f t="shared" si="3"/>
        <v>0</v>
      </c>
      <c r="O9" s="11">
        <f t="shared" si="3"/>
        <v>0</v>
      </c>
      <c r="P9" s="11">
        <f t="shared" si="3"/>
        <v>0</v>
      </c>
      <c r="Q9" s="12">
        <f t="shared" ref="Q9:V9" si="4">Q7-Q8</f>
        <v>0</v>
      </c>
      <c r="R9" s="11">
        <f t="shared" si="4"/>
        <v>0</v>
      </c>
      <c r="S9" s="11">
        <f t="shared" si="4"/>
        <v>0</v>
      </c>
      <c r="T9" s="11">
        <f t="shared" si="4"/>
        <v>0</v>
      </c>
      <c r="U9" s="11">
        <f t="shared" si="4"/>
        <v>0</v>
      </c>
      <c r="V9" s="11">
        <f t="shared" si="4"/>
        <v>0</v>
      </c>
      <c r="W9" s="46">
        <f t="shared" si="3"/>
        <v>0</v>
      </c>
      <c r="X9" s="12">
        <f>X7-X8</f>
        <v>0</v>
      </c>
      <c r="Y9" s="11">
        <f t="shared" si="3"/>
        <v>0</v>
      </c>
      <c r="Z9" s="11">
        <f t="shared" si="3"/>
        <v>0</v>
      </c>
      <c r="AA9" s="11">
        <f t="shared" si="3"/>
        <v>0</v>
      </c>
      <c r="AB9" s="11">
        <f t="shared" ref="AB9:AC9" si="5">AB7-AB8</f>
        <v>0</v>
      </c>
      <c r="AC9" s="11">
        <f t="shared" si="5"/>
        <v>0</v>
      </c>
      <c r="AD9" s="11">
        <f t="shared" ref="AD9" si="6">AD7-AD8</f>
        <v>0</v>
      </c>
    </row>
    <row r="10" spans="1:30" ht="29.25" customHeight="1" x14ac:dyDescent="0.25">
      <c r="A10" s="400" t="s">
        <v>95</v>
      </c>
      <c r="B10" s="11">
        <f>'Title III'!AR6</f>
        <v>0</v>
      </c>
      <c r="C10" s="11">
        <f>'Title III'!AR7</f>
        <v>0</v>
      </c>
      <c r="D10" s="11">
        <f>'Title III'!AR8</f>
        <v>0</v>
      </c>
      <c r="E10" s="11">
        <f>'Title III'!AR9</f>
        <v>0</v>
      </c>
      <c r="F10" s="11">
        <f>'III-E Grandparents'!AF6</f>
        <v>0</v>
      </c>
      <c r="G10" s="11">
        <f>'Title III'!AR11</f>
        <v>0</v>
      </c>
      <c r="H10" s="11">
        <f>'Title III'!AR10</f>
        <v>0</v>
      </c>
      <c r="I10" s="46">
        <f>'Title III'!AR19</f>
        <v>0</v>
      </c>
      <c r="J10" s="12">
        <f>'Title III'!AR21+'III-E Grandparents'!AF15</f>
        <v>0</v>
      </c>
      <c r="K10" s="11">
        <f>'Title III'!AR22+Respite!H19+'III-E Grandparents'!AF16</f>
        <v>0</v>
      </c>
      <c r="L10" s="11">
        <f>'Title III'!AR23+'III-E Grandparents'!AF17</f>
        <v>0</v>
      </c>
      <c r="M10" s="11">
        <f>'Title III'!AR24+'III-E Grandparents'!AF18</f>
        <v>0</v>
      </c>
      <c r="N10" s="11">
        <f>'Title III'!AR25+'III-E Grandparents'!AF19</f>
        <v>0</v>
      </c>
      <c r="O10" s="11">
        <f>'Title III'!AR26</f>
        <v>0</v>
      </c>
      <c r="P10" s="11">
        <f>'Title III'!AR27</f>
        <v>0</v>
      </c>
      <c r="Q10" s="12">
        <f>'Title III'!AR17</f>
        <v>0</v>
      </c>
      <c r="R10" s="151"/>
      <c r="S10" s="151"/>
      <c r="T10" s="151"/>
      <c r="U10" s="151"/>
      <c r="V10" s="151"/>
      <c r="W10" s="46">
        <f>Respite!C19</f>
        <v>0</v>
      </c>
      <c r="X10" s="12">
        <f>VICAP!C17</f>
        <v>0</v>
      </c>
      <c r="Y10" s="120">
        <f>VICAP!D17</f>
        <v>0</v>
      </c>
      <c r="Z10" s="11">
        <f>VICAP!F17</f>
        <v>0</v>
      </c>
      <c r="AA10" s="11">
        <f>VICAP!G17</f>
        <v>0</v>
      </c>
      <c r="AB10" s="11">
        <f>VICAP!H17</f>
        <v>0</v>
      </c>
      <c r="AC10" s="11">
        <f>VICAP!J17</f>
        <v>0</v>
      </c>
      <c r="AD10" s="11">
        <f>VICAP!K17</f>
        <v>0</v>
      </c>
    </row>
    <row r="11" spans="1:30" ht="29.25" customHeight="1" x14ac:dyDescent="0.25">
      <c r="A11" s="400" t="s">
        <v>113</v>
      </c>
      <c r="B11" s="118"/>
      <c r="C11" s="118"/>
      <c r="D11" s="118"/>
      <c r="E11" s="118"/>
      <c r="F11" s="118"/>
      <c r="G11" s="118"/>
      <c r="H11" s="118"/>
      <c r="I11" s="40"/>
      <c r="J11" s="31"/>
      <c r="K11" s="30"/>
      <c r="L11" s="118"/>
      <c r="M11" s="118"/>
      <c r="N11" s="30"/>
      <c r="O11" s="30"/>
      <c r="P11" s="30"/>
      <c r="Q11" s="31"/>
      <c r="R11" s="118"/>
      <c r="S11" s="30"/>
      <c r="T11" s="30"/>
      <c r="U11" s="30"/>
      <c r="V11" s="30"/>
      <c r="W11" s="40"/>
      <c r="X11" s="31"/>
      <c r="Y11" s="161"/>
      <c r="Z11" s="118"/>
      <c r="AA11" s="118"/>
      <c r="AB11" s="30"/>
      <c r="AC11" s="118"/>
      <c r="AD11" s="30"/>
    </row>
    <row r="12" spans="1:30" ht="29.25" customHeight="1" x14ac:dyDescent="0.25">
      <c r="A12" s="400" t="s">
        <v>112</v>
      </c>
      <c r="B12" s="118"/>
      <c r="C12" s="118"/>
      <c r="D12" s="118"/>
      <c r="E12" s="118"/>
      <c r="F12" s="118"/>
      <c r="G12" s="118"/>
      <c r="H12" s="118"/>
      <c r="I12" s="40"/>
      <c r="J12" s="31"/>
      <c r="K12" s="30"/>
      <c r="L12" s="118"/>
      <c r="M12" s="118"/>
      <c r="N12" s="30"/>
      <c r="O12" s="30"/>
      <c r="P12" s="30"/>
      <c r="Q12" s="31"/>
      <c r="R12" s="118"/>
      <c r="S12" s="30"/>
      <c r="T12" s="30"/>
      <c r="U12" s="30"/>
      <c r="V12" s="30"/>
      <c r="W12" s="40"/>
      <c r="X12" s="31"/>
      <c r="Y12" s="161"/>
      <c r="Z12" s="118"/>
      <c r="AA12" s="118"/>
      <c r="AB12" s="30"/>
      <c r="AC12" s="118"/>
      <c r="AD12" s="30"/>
    </row>
    <row r="13" spans="1:30" ht="29.25" customHeight="1" x14ac:dyDescent="0.25">
      <c r="A13" s="400" t="s">
        <v>231</v>
      </c>
      <c r="B13" s="118"/>
      <c r="C13" s="118"/>
      <c r="D13" s="118"/>
      <c r="E13" s="118"/>
      <c r="F13" s="118"/>
      <c r="G13" s="118"/>
      <c r="H13" s="118"/>
      <c r="I13" s="40"/>
      <c r="J13" s="31"/>
      <c r="K13" s="30"/>
      <c r="L13" s="118"/>
      <c r="M13" s="118"/>
      <c r="N13" s="30"/>
      <c r="O13" s="30"/>
      <c r="P13" s="30"/>
      <c r="Q13" s="31"/>
      <c r="R13" s="118"/>
      <c r="S13" s="30"/>
      <c r="T13" s="30"/>
      <c r="U13" s="30"/>
      <c r="V13" s="30"/>
      <c r="W13" s="40"/>
      <c r="X13" s="31"/>
      <c r="Y13" s="161"/>
      <c r="Z13" s="118"/>
      <c r="AA13" s="118"/>
      <c r="AB13" s="30"/>
      <c r="AC13" s="118"/>
      <c r="AD13" s="30"/>
    </row>
    <row r="14" spans="1:30" ht="29.25" customHeight="1" x14ac:dyDescent="0.25">
      <c r="A14" s="400" t="s">
        <v>237</v>
      </c>
      <c r="B14" s="11">
        <f>B10-B13</f>
        <v>0</v>
      </c>
      <c r="C14" s="11">
        <f t="shared" ref="C14:AA14" si="7">C10-C13</f>
        <v>0</v>
      </c>
      <c r="D14" s="119">
        <f t="shared" si="7"/>
        <v>0</v>
      </c>
      <c r="E14" s="119">
        <f t="shared" si="7"/>
        <v>0</v>
      </c>
      <c r="F14" s="119">
        <f t="shared" si="7"/>
        <v>0</v>
      </c>
      <c r="G14" s="119">
        <f t="shared" si="7"/>
        <v>0</v>
      </c>
      <c r="H14" s="119">
        <f t="shared" si="7"/>
        <v>0</v>
      </c>
      <c r="I14" s="46">
        <f t="shared" si="7"/>
        <v>0</v>
      </c>
      <c r="J14" s="12">
        <f t="shared" si="7"/>
        <v>0</v>
      </c>
      <c r="K14" s="11">
        <f t="shared" si="7"/>
        <v>0</v>
      </c>
      <c r="L14" s="119">
        <f t="shared" si="7"/>
        <v>0</v>
      </c>
      <c r="M14" s="119">
        <f t="shared" si="7"/>
        <v>0</v>
      </c>
      <c r="N14" s="11">
        <f t="shared" si="7"/>
        <v>0</v>
      </c>
      <c r="O14" s="11">
        <f t="shared" si="7"/>
        <v>0</v>
      </c>
      <c r="P14" s="11">
        <f t="shared" si="7"/>
        <v>0</v>
      </c>
      <c r="Q14" s="12">
        <f t="shared" ref="Q14:V14" si="8">Q10-Q13</f>
        <v>0</v>
      </c>
      <c r="R14" s="119">
        <f t="shared" si="8"/>
        <v>0</v>
      </c>
      <c r="S14" s="11">
        <f t="shared" si="8"/>
        <v>0</v>
      </c>
      <c r="T14" s="11">
        <f t="shared" si="8"/>
        <v>0</v>
      </c>
      <c r="U14" s="11">
        <f t="shared" si="8"/>
        <v>0</v>
      </c>
      <c r="V14" s="11">
        <f t="shared" si="8"/>
        <v>0</v>
      </c>
      <c r="W14" s="46">
        <f t="shared" si="7"/>
        <v>0</v>
      </c>
      <c r="X14" s="12">
        <f t="shared" si="7"/>
        <v>0</v>
      </c>
      <c r="Y14" s="119">
        <f t="shared" si="7"/>
        <v>0</v>
      </c>
      <c r="Z14" s="119">
        <f t="shared" si="7"/>
        <v>0</v>
      </c>
      <c r="AA14" s="119">
        <f t="shared" si="7"/>
        <v>0</v>
      </c>
      <c r="AB14" s="11">
        <f t="shared" ref="AB14" si="9">AB10-AB13</f>
        <v>0</v>
      </c>
      <c r="AC14" s="119">
        <f t="shared" ref="AC14" si="10">AC10-AC13</f>
        <v>0</v>
      </c>
      <c r="AD14" s="11">
        <f t="shared" ref="AD14" si="11">AD10-AD13</f>
        <v>0</v>
      </c>
    </row>
    <row r="15" spans="1:30" ht="29.25" customHeight="1" x14ac:dyDescent="0.25">
      <c r="A15" s="400" t="s">
        <v>114</v>
      </c>
      <c r="B15" s="11">
        <f>B4+B11+B12-B13</f>
        <v>0</v>
      </c>
      <c r="C15" s="11">
        <f t="shared" ref="C15:AA15" si="12">C4+C11+C12-C13</f>
        <v>0</v>
      </c>
      <c r="D15" s="11">
        <f t="shared" si="12"/>
        <v>0</v>
      </c>
      <c r="E15" s="11">
        <f t="shared" si="12"/>
        <v>0</v>
      </c>
      <c r="F15" s="11">
        <f t="shared" si="12"/>
        <v>0</v>
      </c>
      <c r="G15" s="11">
        <f t="shared" si="12"/>
        <v>0</v>
      </c>
      <c r="H15" s="11">
        <f t="shared" si="12"/>
        <v>0</v>
      </c>
      <c r="I15" s="46">
        <f t="shared" si="12"/>
        <v>0</v>
      </c>
      <c r="J15" s="12">
        <f t="shared" si="12"/>
        <v>0</v>
      </c>
      <c r="K15" s="11">
        <f t="shared" si="12"/>
        <v>0</v>
      </c>
      <c r="L15" s="11">
        <f t="shared" si="12"/>
        <v>0</v>
      </c>
      <c r="M15" s="11">
        <f t="shared" si="12"/>
        <v>0</v>
      </c>
      <c r="N15" s="11">
        <f t="shared" si="12"/>
        <v>0</v>
      </c>
      <c r="O15" s="11">
        <f t="shared" si="12"/>
        <v>0</v>
      </c>
      <c r="P15" s="11">
        <f t="shared" si="12"/>
        <v>0</v>
      </c>
      <c r="Q15" s="12">
        <f t="shared" si="12"/>
        <v>0</v>
      </c>
      <c r="R15" s="11">
        <f t="shared" si="12"/>
        <v>0</v>
      </c>
      <c r="S15" s="11">
        <f t="shared" si="12"/>
        <v>0</v>
      </c>
      <c r="T15" s="11">
        <f t="shared" ref="T15:U15" si="13">T4+T11+T12-T13</f>
        <v>0</v>
      </c>
      <c r="U15" s="11">
        <f t="shared" si="13"/>
        <v>0</v>
      </c>
      <c r="V15" s="11">
        <f t="shared" si="12"/>
        <v>0</v>
      </c>
      <c r="W15" s="46">
        <f t="shared" si="12"/>
        <v>0</v>
      </c>
      <c r="X15" s="12">
        <f t="shared" si="12"/>
        <v>0</v>
      </c>
      <c r="Y15" s="11">
        <f t="shared" si="12"/>
        <v>0</v>
      </c>
      <c r="Z15" s="11">
        <f t="shared" si="12"/>
        <v>0</v>
      </c>
      <c r="AA15" s="11">
        <f t="shared" si="12"/>
        <v>0</v>
      </c>
      <c r="AB15" s="11">
        <f t="shared" ref="AB15" si="14">AB4+AB11+AB12-AB13</f>
        <v>0</v>
      </c>
      <c r="AC15" s="11">
        <f t="shared" ref="AC15" si="15">AC4+AC11+AC12-AC13</f>
        <v>0</v>
      </c>
      <c r="AD15" s="11">
        <f t="shared" ref="AD15" si="16">AD4+AD11+AD12-AD13</f>
        <v>0</v>
      </c>
    </row>
    <row r="16" spans="1:30" ht="29.25" customHeight="1" x14ac:dyDescent="0.25">
      <c r="A16" s="690" t="s">
        <v>122</v>
      </c>
      <c r="B16" s="119">
        <f t="shared" ref="B16:P16" si="17">B9/12</f>
        <v>0</v>
      </c>
      <c r="C16" s="11">
        <f t="shared" si="17"/>
        <v>0</v>
      </c>
      <c r="D16" s="158">
        <f t="shared" si="17"/>
        <v>0</v>
      </c>
      <c r="E16" s="11">
        <f t="shared" si="17"/>
        <v>0</v>
      </c>
      <c r="F16" s="11">
        <f t="shared" si="17"/>
        <v>0</v>
      </c>
      <c r="G16" s="120">
        <f t="shared" si="17"/>
        <v>0</v>
      </c>
      <c r="H16" s="120">
        <f t="shared" si="17"/>
        <v>0</v>
      </c>
      <c r="I16" s="120">
        <f t="shared" si="17"/>
        <v>0</v>
      </c>
      <c r="J16" s="12">
        <f t="shared" si="17"/>
        <v>0</v>
      </c>
      <c r="K16" s="11">
        <f t="shared" si="17"/>
        <v>0</v>
      </c>
      <c r="L16" s="11">
        <f t="shared" si="17"/>
        <v>0</v>
      </c>
      <c r="M16" s="11">
        <f t="shared" si="17"/>
        <v>0</v>
      </c>
      <c r="N16" s="11">
        <f t="shared" si="17"/>
        <v>0</v>
      </c>
      <c r="O16" s="11">
        <f t="shared" si="17"/>
        <v>0</v>
      </c>
      <c r="P16" s="11">
        <f t="shared" si="17"/>
        <v>0</v>
      </c>
      <c r="Q16" s="27"/>
      <c r="R16" s="14"/>
      <c r="S16" s="14"/>
      <c r="T16" s="14"/>
      <c r="U16" s="14"/>
      <c r="V16" s="14"/>
      <c r="W16" s="46">
        <f>W9/12</f>
        <v>0</v>
      </c>
      <c r="X16" s="12">
        <f>X9/12</f>
        <v>0</v>
      </c>
      <c r="Y16" s="119">
        <f t="shared" ref="Y16:AD16" si="18">Y9/12</f>
        <v>0</v>
      </c>
      <c r="Z16" s="119">
        <f t="shared" si="18"/>
        <v>0</v>
      </c>
      <c r="AA16" s="119">
        <f t="shared" si="18"/>
        <v>0</v>
      </c>
      <c r="AB16" s="11">
        <f t="shared" si="18"/>
        <v>0</v>
      </c>
      <c r="AC16" s="119">
        <f t="shared" si="18"/>
        <v>0</v>
      </c>
      <c r="AD16" s="11">
        <f t="shared" si="18"/>
        <v>0</v>
      </c>
    </row>
    <row r="17" spans="1:30" ht="29.25" customHeight="1" thickBot="1" x14ac:dyDescent="0.3">
      <c r="A17" s="402" t="s">
        <v>138</v>
      </c>
      <c r="B17" s="28">
        <f>IF((B16-B15&gt;B9-B4-B11-B12),B9-B4-B11-B12,B16-B15)</f>
        <v>0</v>
      </c>
      <c r="C17" s="28">
        <f t="shared" ref="C17:I17" si="19">IF((C16-C15&gt;C9-C4-C11-C12),C9-C4-C11-C12,C16-C15)</f>
        <v>0</v>
      </c>
      <c r="D17" s="28">
        <f t="shared" si="19"/>
        <v>0</v>
      </c>
      <c r="E17" s="28">
        <f t="shared" si="19"/>
        <v>0</v>
      </c>
      <c r="F17" s="28">
        <f t="shared" si="19"/>
        <v>0</v>
      </c>
      <c r="G17" s="28">
        <f t="shared" si="19"/>
        <v>0</v>
      </c>
      <c r="H17" s="28">
        <f t="shared" si="19"/>
        <v>0</v>
      </c>
      <c r="I17" s="28">
        <f t="shared" si="19"/>
        <v>0</v>
      </c>
      <c r="J17" s="29">
        <f t="shared" ref="J17:P17" si="20">IF((J16-J15&gt;J9-J4-J11-J12),J9-J4-J11-J12,J16-J15)</f>
        <v>0</v>
      </c>
      <c r="K17" s="28">
        <f t="shared" si="20"/>
        <v>0</v>
      </c>
      <c r="L17" s="28">
        <f t="shared" si="20"/>
        <v>0</v>
      </c>
      <c r="M17" s="28">
        <f t="shared" si="20"/>
        <v>0</v>
      </c>
      <c r="N17" s="28">
        <f t="shared" si="20"/>
        <v>0</v>
      </c>
      <c r="O17" s="28">
        <f t="shared" si="20"/>
        <v>0</v>
      </c>
      <c r="P17" s="28">
        <f t="shared" si="20"/>
        <v>0</v>
      </c>
      <c r="Q17" s="29">
        <f t="shared" ref="Q17:V17" si="21">Q14-Q15</f>
        <v>0</v>
      </c>
      <c r="R17" s="28">
        <f t="shared" si="21"/>
        <v>0</v>
      </c>
      <c r="S17" s="28">
        <f t="shared" si="21"/>
        <v>0</v>
      </c>
      <c r="T17" s="28">
        <f t="shared" si="21"/>
        <v>0</v>
      </c>
      <c r="U17" s="28">
        <f t="shared" si="21"/>
        <v>0</v>
      </c>
      <c r="V17" s="28">
        <f t="shared" si="21"/>
        <v>0</v>
      </c>
      <c r="W17" s="192">
        <f>IF((W16-W15&gt;W9-W4-W11-W12),W9-W4-W11-W12,W16-W15)</f>
        <v>0</v>
      </c>
      <c r="X17" s="28">
        <f t="shared" ref="X17:AD17" si="22">IF((X16-X15&gt;X9-X4-X11-X12),X9-X4-X11-X12,X16-X15)</f>
        <v>0</v>
      </c>
      <c r="Y17" s="28">
        <f t="shared" si="22"/>
        <v>0</v>
      </c>
      <c r="Z17" s="28">
        <f t="shared" si="22"/>
        <v>0</v>
      </c>
      <c r="AA17" s="28">
        <f t="shared" si="22"/>
        <v>0</v>
      </c>
      <c r="AB17" s="28">
        <f t="shared" si="22"/>
        <v>0</v>
      </c>
      <c r="AC17" s="28">
        <f t="shared" si="22"/>
        <v>0</v>
      </c>
      <c r="AD17" s="28">
        <f t="shared" si="22"/>
        <v>0</v>
      </c>
    </row>
    <row r="18" spans="1:30" ht="29.25" customHeight="1" thickBot="1" x14ac:dyDescent="0.3">
      <c r="A18" s="573" t="s">
        <v>336</v>
      </c>
      <c r="B18" s="112"/>
      <c r="C18" s="112"/>
      <c r="D18" s="112"/>
      <c r="E18" s="112"/>
      <c r="F18" s="112"/>
      <c r="G18" s="112"/>
      <c r="H18" s="112"/>
      <c r="I18" s="113"/>
      <c r="J18" s="114"/>
      <c r="K18" s="112"/>
      <c r="L18" s="112"/>
      <c r="M18" s="112"/>
      <c r="N18" s="112"/>
      <c r="O18" s="112"/>
      <c r="P18" s="112"/>
      <c r="Q18" s="149"/>
      <c r="R18" s="150"/>
      <c r="S18" s="150"/>
      <c r="T18" s="150"/>
      <c r="U18" s="150"/>
      <c r="V18" s="150"/>
      <c r="W18" s="113"/>
      <c r="X18" s="114"/>
      <c r="Y18" s="112"/>
      <c r="Z18" s="112"/>
      <c r="AA18" s="112"/>
      <c r="AB18" s="112"/>
      <c r="AC18" s="112"/>
      <c r="AD18" s="112"/>
    </row>
    <row r="19" spans="1:30" ht="29.25" customHeight="1" thickBot="1" x14ac:dyDescent="0.3">
      <c r="A19" s="399" t="s">
        <v>220</v>
      </c>
      <c r="B19" s="122" t="str">
        <f t="shared" ref="B19:AD19" si="23">IF(B9=0," ",(B4+B11+B12+B18)/B9)</f>
        <v xml:space="preserve"> </v>
      </c>
      <c r="C19" s="122" t="str">
        <f t="shared" si="23"/>
        <v xml:space="preserve"> </v>
      </c>
      <c r="D19" s="122" t="str">
        <f t="shared" si="23"/>
        <v xml:space="preserve"> </v>
      </c>
      <c r="E19" s="122" t="str">
        <f t="shared" si="23"/>
        <v xml:space="preserve"> </v>
      </c>
      <c r="F19" s="122" t="str">
        <f t="shared" si="23"/>
        <v xml:space="preserve"> </v>
      </c>
      <c r="G19" s="122" t="str">
        <f t="shared" si="23"/>
        <v xml:space="preserve"> </v>
      </c>
      <c r="H19" s="122" t="str">
        <f t="shared" si="23"/>
        <v xml:space="preserve"> </v>
      </c>
      <c r="I19" s="123" t="str">
        <f t="shared" si="23"/>
        <v xml:space="preserve"> </v>
      </c>
      <c r="J19" s="148" t="str">
        <f t="shared" si="23"/>
        <v xml:space="preserve"> </v>
      </c>
      <c r="K19" s="122" t="str">
        <f t="shared" si="23"/>
        <v xml:space="preserve"> </v>
      </c>
      <c r="L19" s="122" t="str">
        <f t="shared" si="23"/>
        <v xml:space="preserve"> </v>
      </c>
      <c r="M19" s="122" t="str">
        <f t="shared" si="23"/>
        <v xml:space="preserve"> </v>
      </c>
      <c r="N19" s="122" t="str">
        <f t="shared" si="23"/>
        <v xml:space="preserve"> </v>
      </c>
      <c r="O19" s="122" t="str">
        <f t="shared" si="23"/>
        <v xml:space="preserve"> </v>
      </c>
      <c r="P19" s="122" t="str">
        <f t="shared" si="23"/>
        <v xml:space="preserve"> </v>
      </c>
      <c r="Q19" s="148" t="str">
        <f t="shared" si="23"/>
        <v xml:space="preserve"> </v>
      </c>
      <c r="R19" s="122" t="str">
        <f t="shared" si="23"/>
        <v xml:space="preserve"> </v>
      </c>
      <c r="S19" s="122" t="str">
        <f t="shared" si="23"/>
        <v xml:space="preserve"> </v>
      </c>
      <c r="T19" s="122" t="str">
        <f t="shared" si="23"/>
        <v xml:space="preserve"> </v>
      </c>
      <c r="U19" s="122" t="str">
        <f t="shared" si="23"/>
        <v xml:space="preserve"> </v>
      </c>
      <c r="V19" s="122" t="str">
        <f t="shared" si="23"/>
        <v xml:space="preserve"> </v>
      </c>
      <c r="W19" s="123" t="str">
        <f t="shared" si="23"/>
        <v xml:space="preserve"> </v>
      </c>
      <c r="X19" s="148" t="str">
        <f t="shared" si="23"/>
        <v xml:space="preserve"> </v>
      </c>
      <c r="Y19" s="122" t="str">
        <f t="shared" si="23"/>
        <v xml:space="preserve"> </v>
      </c>
      <c r="Z19" s="122" t="str">
        <f t="shared" si="23"/>
        <v xml:space="preserve"> </v>
      </c>
      <c r="AA19" s="122" t="str">
        <f t="shared" si="23"/>
        <v xml:space="preserve"> </v>
      </c>
      <c r="AB19" s="122" t="str">
        <f t="shared" si="23"/>
        <v xml:space="preserve"> </v>
      </c>
      <c r="AC19" s="122" t="str">
        <f t="shared" si="23"/>
        <v xml:space="preserve"> </v>
      </c>
      <c r="AD19" s="122" t="str">
        <f t="shared" si="23"/>
        <v xml:space="preserve"> </v>
      </c>
    </row>
    <row r="20" spans="1:30" x14ac:dyDescent="0.25">
      <c r="A20" s="48" t="str">
        <f>Payment!A26</f>
        <v>Revised 9/6/2024</v>
      </c>
      <c r="B20" s="7" t="s">
        <v>337</v>
      </c>
      <c r="C20" s="7"/>
    </row>
  </sheetData>
  <sheetProtection algorithmName="SHA-512" hashValue="MOp1eSgaPFPQFJ1Tc3zLWSPpRaqNL49s+1TFE57TruFmBTUysS8J5r02q4v5Y25bR+hjhhPo1O5gAp7EISddNA==" saltValue="6wesbUkQLMOQlYVMGBHosQ==" spinCount="100000" sheet="1" objects="1" scenarios="1"/>
  <mergeCells count="1">
    <mergeCell ref="C1:D1"/>
  </mergeCells>
  <phoneticPr fontId="0" type="noConversion"/>
  <conditionalFormatting sqref="B8:I8">
    <cfRule type="expression" dxfId="60" priority="12">
      <formula>B8&gt;B6*0.101</formula>
    </cfRule>
  </conditionalFormatting>
  <conditionalFormatting sqref="B18:AD18">
    <cfRule type="cellIs" priority="1" stopIfTrue="1" operator="lessThan">
      <formula>1</formula>
    </cfRule>
    <cfRule type="cellIs" dxfId="59" priority="2" operator="greaterThan">
      <formula>(B17+1)</formula>
    </cfRule>
  </conditionalFormatting>
  <conditionalFormatting sqref="Q18:V18">
    <cfRule type="cellIs" dxfId="58" priority="8" operator="greaterThan">
      <formula>(Q17*1.001)</formula>
    </cfRule>
  </conditionalFormatting>
  <conditionalFormatting sqref="X8:AD8">
    <cfRule type="expression" dxfId="57" priority="3">
      <formula>X8&gt;X6*0.101</formula>
    </cfRule>
  </conditionalFormatting>
  <pageMargins left="0.25" right="0.25" top="0.75" bottom="0.75" header="0.3" footer="0.3"/>
  <pageSetup scale="88" fitToWidth="0" pageOrder="overThenDown" orientation="landscape" r:id="rId1"/>
  <headerFooter alignWithMargins="0">
    <oddHeader xml:space="preserve">&amp;C&amp;"Arial,Bold"Monthly Request for Funds&amp;"Arial,Regular"
</oddHeader>
    <oddFooter>&amp;CPage &amp;P of &amp;N&amp;R&amp;6&amp;F &amp;A
Printed &amp;D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
  <dimension ref="A1:B20"/>
  <sheetViews>
    <sheetView showGridLines="0" showZeros="0" zoomScale="90" zoomScaleNormal="90" zoomScaleSheetLayoutView="85" workbookViewId="0">
      <pane xSplit="1" ySplit="3" topLeftCell="B4" activePane="bottomRight" state="frozen"/>
      <selection activeCell="A27" sqref="A27"/>
      <selection pane="topRight" activeCell="A27" sqref="A27"/>
      <selection pane="bottomLeft" activeCell="A27" sqref="A27"/>
      <selection pane="bottomRight" activeCell="B7" sqref="B7"/>
    </sheetView>
  </sheetViews>
  <sheetFormatPr defaultRowHeight="13.2" x14ac:dyDescent="0.25"/>
  <cols>
    <col min="1" max="1" width="30.44140625" customWidth="1"/>
    <col min="2" max="2" width="127.88671875" style="139" customWidth="1"/>
  </cols>
  <sheetData>
    <row r="1" spans="1:2" s="5" customFormat="1" x14ac:dyDescent="0.25">
      <c r="B1" s="7"/>
    </row>
    <row r="2" spans="1:2" s="5" customFormat="1" ht="13.8" thickBot="1" x14ac:dyDescent="0.3">
      <c r="A2" s="5" t="s">
        <v>117</v>
      </c>
      <c r="B2" s="7" t="s">
        <v>238</v>
      </c>
    </row>
    <row r="3" spans="1:2" ht="31.2" customHeight="1" x14ac:dyDescent="0.25">
      <c r="A3" s="414"/>
      <c r="B3" s="153"/>
    </row>
    <row r="4" spans="1:2" ht="28.5" customHeight="1" x14ac:dyDescent="0.25">
      <c r="A4" s="400" t="s">
        <v>192</v>
      </c>
      <c r="B4" s="154" t="s">
        <v>317</v>
      </c>
    </row>
    <row r="5" spans="1:2" ht="39.6" customHeight="1" x14ac:dyDescent="0.25">
      <c r="A5" s="401" t="s">
        <v>401</v>
      </c>
      <c r="B5" s="154" t="s">
        <v>402</v>
      </c>
    </row>
    <row r="6" spans="1:2" ht="29.25" customHeight="1" x14ac:dyDescent="0.25">
      <c r="A6" s="401" t="s">
        <v>227</v>
      </c>
      <c r="B6" s="154" t="s">
        <v>257</v>
      </c>
    </row>
    <row r="7" spans="1:2" ht="29.25" customHeight="1" x14ac:dyDescent="0.25">
      <c r="A7" s="400" t="s">
        <v>228</v>
      </c>
      <c r="B7" s="141" t="s">
        <v>381</v>
      </c>
    </row>
    <row r="8" spans="1:2" ht="28.95" customHeight="1" x14ac:dyDescent="0.25">
      <c r="A8" s="400" t="s">
        <v>229</v>
      </c>
      <c r="B8" s="154" t="s">
        <v>318</v>
      </c>
    </row>
    <row r="9" spans="1:2" ht="29.25" customHeight="1" x14ac:dyDescent="0.25">
      <c r="A9" s="401" t="s">
        <v>232</v>
      </c>
      <c r="B9" s="141" t="s">
        <v>319</v>
      </c>
    </row>
    <row r="10" spans="1:2" ht="29.25" customHeight="1" x14ac:dyDescent="0.25">
      <c r="A10" s="400" t="s">
        <v>95</v>
      </c>
      <c r="B10" s="141" t="s">
        <v>320</v>
      </c>
    </row>
    <row r="11" spans="1:2" ht="29.25" customHeight="1" x14ac:dyDescent="0.25">
      <c r="A11" s="400" t="s">
        <v>113</v>
      </c>
      <c r="B11" s="154" t="s">
        <v>235</v>
      </c>
    </row>
    <row r="12" spans="1:2" ht="29.25" customHeight="1" x14ac:dyDescent="0.25">
      <c r="A12" s="400" t="s">
        <v>112</v>
      </c>
      <c r="B12" s="154" t="s">
        <v>321</v>
      </c>
    </row>
    <row r="13" spans="1:2" ht="29.25" customHeight="1" x14ac:dyDescent="0.25">
      <c r="A13" s="400" t="s">
        <v>231</v>
      </c>
      <c r="B13" s="154" t="s">
        <v>236</v>
      </c>
    </row>
    <row r="14" spans="1:2" ht="29.25" customHeight="1" x14ac:dyDescent="0.25">
      <c r="A14" s="400" t="s">
        <v>237</v>
      </c>
      <c r="B14" s="141" t="s">
        <v>233</v>
      </c>
    </row>
    <row r="15" spans="1:2" ht="29.25" customHeight="1" x14ac:dyDescent="0.25">
      <c r="A15" s="400" t="s">
        <v>114</v>
      </c>
      <c r="B15" s="141" t="s">
        <v>245</v>
      </c>
    </row>
    <row r="16" spans="1:2" ht="29.25" customHeight="1" x14ac:dyDescent="0.25">
      <c r="A16" s="403" t="s">
        <v>122</v>
      </c>
      <c r="B16" s="141" t="s">
        <v>234</v>
      </c>
    </row>
    <row r="17" spans="1:2" ht="52.8" x14ac:dyDescent="0.25">
      <c r="A17" s="411" t="s">
        <v>138</v>
      </c>
      <c r="B17" s="155" t="s">
        <v>379</v>
      </c>
    </row>
    <row r="18" spans="1:2" ht="39.6" x14ac:dyDescent="0.25">
      <c r="A18" s="412" t="s">
        <v>139</v>
      </c>
      <c r="B18" s="154" t="s">
        <v>322</v>
      </c>
    </row>
    <row r="19" spans="1:2" ht="29.25" customHeight="1" thickBot="1" x14ac:dyDescent="0.3">
      <c r="A19" s="413" t="s">
        <v>220</v>
      </c>
      <c r="B19" s="142" t="s">
        <v>380</v>
      </c>
    </row>
    <row r="20" spans="1:2" x14ac:dyDescent="0.25">
      <c r="A20" s="48" t="str">
        <f>Payment!A26</f>
        <v>Revised 9/6/2024</v>
      </c>
    </row>
  </sheetData>
  <sheetProtection algorithmName="SHA-512" hashValue="QAeW2DrlTSq5nRDrpdWwMJFQAEA/BlyQ1/e9l30fW9UIbtS34ZbJOwKrwfFR7vBMonyVFjvwxtj/5vSfBhDntA==" saltValue="4sWS1KoJQHOHaejHY8kTqA==" spinCount="100000" sheet="1" objects="1" scenarios="1"/>
  <printOptions headings="1"/>
  <pageMargins left="0.25" right="0.25" top="0.75" bottom="0.75" header="0.3" footer="0.3"/>
  <pageSetup scale="80" pageOrder="overThenDown" orientation="landscape" r:id="rId1"/>
  <headerFooter alignWithMargins="0">
    <oddHeader xml:space="preserve">&amp;C&amp;"Arial,Bold"Monthly Request for Funds&amp;"Arial,Regular"
</oddHeader>
    <oddFooter>&amp;CPage &amp;P of &amp;N&amp;R&amp;6&amp;F &amp;A
Printed &amp;D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6" tint="0.39997558519241921"/>
    <pageSetUpPr fitToPage="1"/>
  </sheetPr>
  <dimension ref="A1:H37"/>
  <sheetViews>
    <sheetView showZeros="0" topLeftCell="A21" zoomScaleNormal="100" workbookViewId="0">
      <selection activeCell="E34" sqref="E34"/>
    </sheetView>
  </sheetViews>
  <sheetFormatPr defaultColWidth="9.109375" defaultRowHeight="13.2" x14ac:dyDescent="0.25"/>
  <cols>
    <col min="1" max="1" width="14.6640625" customWidth="1"/>
    <col min="2" max="2" width="31.5546875" customWidth="1"/>
    <col min="3" max="3" width="11.88671875" customWidth="1"/>
    <col min="4" max="4" width="2.6640625" customWidth="1"/>
    <col min="5" max="5" width="12.109375" customWidth="1"/>
    <col min="6" max="6" width="7.109375" customWidth="1"/>
    <col min="7" max="7" width="41.44140625" customWidth="1"/>
    <col min="8" max="8" width="12.109375" customWidth="1"/>
  </cols>
  <sheetData>
    <row r="1" spans="1:8" ht="18" customHeight="1" x14ac:dyDescent="0.25">
      <c r="A1" s="5" t="s">
        <v>94</v>
      </c>
      <c r="B1" s="44" t="str">
        <f>Payment!B1</f>
        <v>0</v>
      </c>
      <c r="C1" s="130"/>
      <c r="F1" s="5" t="s">
        <v>80</v>
      </c>
      <c r="G1" s="131">
        <f>Payment!H1</f>
        <v>0</v>
      </c>
      <c r="H1" s="15"/>
    </row>
    <row r="2" spans="1:8" ht="18.75" customHeight="1" x14ac:dyDescent="0.25">
      <c r="A2" s="5"/>
      <c r="B2" s="132"/>
      <c r="E2" s="5"/>
      <c r="F2" s="45"/>
      <c r="G2" s="58"/>
    </row>
    <row r="3" spans="1:8" ht="26.4" x14ac:dyDescent="0.25">
      <c r="A3" s="5" t="s">
        <v>225</v>
      </c>
      <c r="B3" s="5"/>
      <c r="C3" s="124"/>
      <c r="D3" s="124"/>
      <c r="E3" s="16" t="s">
        <v>109</v>
      </c>
      <c r="G3" s="4" t="s">
        <v>225</v>
      </c>
      <c r="H3" s="16" t="s">
        <v>109</v>
      </c>
    </row>
    <row r="4" spans="1:8" ht="22.5" customHeight="1" x14ac:dyDescent="0.25">
      <c r="A4" s="4" t="s">
        <v>45</v>
      </c>
      <c r="C4" s="125"/>
      <c r="D4" s="125"/>
      <c r="E4" s="1"/>
      <c r="G4" s="5" t="s">
        <v>6</v>
      </c>
      <c r="H4" s="1"/>
    </row>
    <row r="5" spans="1:8" x14ac:dyDescent="0.25">
      <c r="A5" s="1" t="s">
        <v>284</v>
      </c>
      <c r="C5" s="133" t="str">
        <f>IF('Title III'!AR6=0," ",SUM('Title III'!H6:O6))</f>
        <v xml:space="preserve"> </v>
      </c>
      <c r="D5" s="133"/>
      <c r="E5" s="170" t="str">
        <f>IF('Title III'!AR6=0," ",(SUM('Title III'!H6:O6))/('Title III'!AR6))</f>
        <v xml:space="preserve"> </v>
      </c>
      <c r="G5" s="1" t="s">
        <v>290</v>
      </c>
      <c r="H5" s="170" t="str">
        <f>IF(('Title III-E'!AD6)=0," ",('Title III-E'!AD6)/('III-E Grandparents'!AF6))</f>
        <v xml:space="preserve"> </v>
      </c>
    </row>
    <row r="6" spans="1:8" x14ac:dyDescent="0.25">
      <c r="A6" s="1" t="s">
        <v>285</v>
      </c>
      <c r="C6" s="133" t="str">
        <f>IF('Title III'!AR6=0," ",SUM('Title III'!C6:G6))</f>
        <v xml:space="preserve"> </v>
      </c>
      <c r="D6" s="133"/>
      <c r="E6" s="170" t="str">
        <f>IF('Title III'!AR6=0," ",(SUM('Title III'!C6:G6))/('Title III'!AR6))</f>
        <v xml:space="preserve"> </v>
      </c>
      <c r="G6" s="1" t="s">
        <v>291</v>
      </c>
      <c r="H6" s="170" t="str">
        <f>IF('Title III-E'!AD6=0," ",'Title III-E'!AD6/('Title III-E'!AD20+'Title III-E'!AD21-'Title III-E'!AD12))</f>
        <v xml:space="preserve"> </v>
      </c>
    </row>
    <row r="7" spans="1:8" x14ac:dyDescent="0.25">
      <c r="A7" s="1" t="s">
        <v>286</v>
      </c>
      <c r="C7" s="133" t="str">
        <f>IF('Title III'!AR6=0," ",'Title III'!AM6)</f>
        <v xml:space="preserve"> </v>
      </c>
      <c r="D7" s="133"/>
      <c r="E7" s="171" t="str">
        <f>IF('Title III'!AR6=0," ",(SUM('Title III'!AM6)/('Title III'!AR6)))</f>
        <v xml:space="preserve"> </v>
      </c>
      <c r="G7" s="1" t="s">
        <v>292</v>
      </c>
      <c r="H7" s="171" t="str">
        <f>IF('III-E Grandparents'!AF6=0," ",('III-E Grandparents'!AF6-'Title III-E'!AD6)/('III-E Grandparents'!AF20+'III-E Grandparents'!AF21-'III-E Grandparents'!AF9-'III-E Grandparents'!AF10-'III-E Grandparents'!AF13-'Title III-E'!AD6))</f>
        <v xml:space="preserve"> </v>
      </c>
    </row>
    <row r="8" spans="1:8" x14ac:dyDescent="0.25">
      <c r="A8" s="1"/>
      <c r="C8" s="133"/>
      <c r="D8" s="133"/>
      <c r="E8" s="68"/>
      <c r="H8" s="60"/>
    </row>
    <row r="9" spans="1:8" x14ac:dyDescent="0.25">
      <c r="A9" s="5" t="s">
        <v>226</v>
      </c>
      <c r="C9" s="66"/>
      <c r="D9" s="66"/>
      <c r="E9" s="60"/>
      <c r="G9" s="5" t="s">
        <v>143</v>
      </c>
      <c r="H9" s="68"/>
    </row>
    <row r="10" spans="1:8" x14ac:dyDescent="0.25">
      <c r="A10" s="1" t="s">
        <v>295</v>
      </c>
      <c r="C10" s="66" t="str">
        <f>IF(('Title III'!AQ6+'Title III'!AQ7+'Title III'!AQ8)=0," ",('Title III'!AQ6+'Title III'!AQ7+'Title III'!AQ8))</f>
        <v xml:space="preserve"> </v>
      </c>
      <c r="D10" s="66"/>
      <c r="E10" s="170" t="str">
        <f>IF(('Title III'!AQ6+'Title III'!AQ7+'Title III'!AQ8)=0," ",('Title III'!AQ6+'Title III'!AQ7+'Title III'!AQ8)/(SUM('Title III'!AR6+'Title III'!AR7+'Title III'!AR8+'Title III'!AR9)))</f>
        <v xml:space="preserve"> </v>
      </c>
      <c r="G10" s="1" t="s">
        <v>151</v>
      </c>
      <c r="H10" s="70">
        <f>'Title III-E'!J6+'Title III-E'!K6+'Title III-E'!L6+'Title III-E'!M6+'Title III-E'!N6+'III-E Grandparents'!J6+'III-E Grandparents'!K6+'III-E Grandparents'!L6+'III-E Grandparents'!M6+'III-E Grandparents'!N6</f>
        <v>0</v>
      </c>
    </row>
    <row r="11" spans="1:8" x14ac:dyDescent="0.25">
      <c r="A11" s="1" t="s">
        <v>293</v>
      </c>
      <c r="C11" s="133" t="str">
        <f>IF(('Title III'!AQ6+'Title III'!AQ7+'Title III'!AQ8)=0," ",('Title III'!AQ6+'Title III'!AQ7+'Title III'!AQ8))</f>
        <v xml:space="preserve"> </v>
      </c>
      <c r="D11" s="133"/>
      <c r="E11" s="170" t="str">
        <f>IF(('Title III'!AQ6+'Title III'!AQ7+'Title III'!AQ8)=0," ",('Title III'!AQ6+'Title III'!AQ7+'Title III'!AQ8)/('Title III'!AQ28+'Title III'!AQ29-'Title III'!AQ18))</f>
        <v xml:space="preserve"> </v>
      </c>
      <c r="G11" s="1" t="s">
        <v>52</v>
      </c>
      <c r="H11" s="70">
        <f>'Title III-E'!O6+'Title III-E'!P6+'Title III-E'!Q6+'Title III-E'!R6+'Title III-E'!S6+'Title III-E'!T6+'Title III-E'!U6+'Title III-E'!V6+'Title III-E'!W6+'Title III-E'!X6+'Title III-E'!Y6+'Title III-E'!Z6+'Title III-E'!AA6+'Title III-E'!AB6+'III-E Grandparents'!O6+'III-E Grandparents'!P6+'III-E Grandparents'!Q6+'III-E Grandparents'!R6+'III-E Grandparents'!S6+'III-E Grandparents'!T6+'III-E Grandparents'!U6+'III-E Grandparents'!V6+'III-E Grandparents'!W6+'III-E Grandparents'!X6+'III-E Grandparents'!Y6+'III-E Grandparents'!Z6+'III-E Grandparents'!AA6+'III-E Grandparents'!AB6</f>
        <v>0</v>
      </c>
    </row>
    <row r="12" spans="1:8" x14ac:dyDescent="0.25">
      <c r="A12" s="1" t="s">
        <v>294</v>
      </c>
      <c r="C12" s="133" t="str">
        <f>IF(('Title III'!AQ13+'Title III'!AQ21+'Title III'!AQ29)=0," ",('Title III'!AQ13+'Title III'!AQ21+'Title III'!AQ29))</f>
        <v xml:space="preserve"> </v>
      </c>
      <c r="D12" s="133"/>
      <c r="E12" s="171" t="str">
        <f>IF(('Title III'!AQ13+'Title III'!AQ21+'Title III'!AQ29)=0," ",('Title III'!AQ13+'Title III'!AQ21+'Title III'!AQ29)/('Title III'!AQ28+'Title III'!AQ29-'Title III'!AQ18))</f>
        <v xml:space="preserve"> </v>
      </c>
      <c r="H12" s="60"/>
    </row>
    <row r="13" spans="1:8" x14ac:dyDescent="0.25">
      <c r="A13" s="1"/>
      <c r="C13" s="133"/>
      <c r="D13" s="133"/>
      <c r="E13" s="397"/>
      <c r="G13" s="1" t="s">
        <v>141</v>
      </c>
      <c r="H13" s="170" t="str">
        <f>IF('III-E Grandparents'!AF6=0," ",H11/(SUM('III-E Grandparents'!AF6)))</f>
        <v xml:space="preserve"> </v>
      </c>
    </row>
    <row r="14" spans="1:8" ht="12.75" customHeight="1" x14ac:dyDescent="0.25">
      <c r="A14" s="1" t="s">
        <v>304</v>
      </c>
      <c r="B14" s="21"/>
      <c r="C14" s="134"/>
      <c r="D14" s="134"/>
      <c r="E14" s="398"/>
      <c r="H14" s="71"/>
    </row>
    <row r="15" spans="1:8" x14ac:dyDescent="0.25">
      <c r="A15" s="1" t="s">
        <v>305</v>
      </c>
      <c r="B15" s="21"/>
      <c r="C15" s="133" t="str">
        <f>IF('Title III'!AQ21+'Title III-E'!AD15&lt;=0," ",('Title III'!AQ21+'Title III-E'!AD15))</f>
        <v xml:space="preserve"> </v>
      </c>
      <c r="D15" s="133"/>
      <c r="E15" s="170" t="str">
        <f>IF('Title III'!AQ21+'Title III-E'!AD15&lt;=0," ",('Title III'!AQ21+'Title III-E'!AD15)/('Title III'!AR21+'Title III-E'!AE15))</f>
        <v xml:space="preserve"> </v>
      </c>
      <c r="G15" s="1" t="s">
        <v>142</v>
      </c>
      <c r="H15" s="72">
        <f>'III-E Grandparents'!AD6</f>
        <v>0</v>
      </c>
    </row>
    <row r="16" spans="1:8" ht="12.75" customHeight="1" x14ac:dyDescent="0.25">
      <c r="G16" s="3" t="s">
        <v>164</v>
      </c>
      <c r="H16" s="172" t="str">
        <f>IF('III-E Grandparents'!AF6=0," ",'III-E Grandparents'!AD6/('III-E Grandparents'!AF6))</f>
        <v xml:space="preserve"> </v>
      </c>
    </row>
    <row r="17" spans="1:8" ht="28.8" customHeight="1" x14ac:dyDescent="0.25">
      <c r="A17" s="1" t="s">
        <v>389</v>
      </c>
      <c r="C17" s="693" t="s">
        <v>396</v>
      </c>
      <c r="D17" s="134"/>
      <c r="E17" s="134"/>
      <c r="G17" s="3"/>
      <c r="H17" s="685"/>
    </row>
    <row r="18" spans="1:8" x14ac:dyDescent="0.25">
      <c r="A18" t="s">
        <v>306</v>
      </c>
      <c r="C18" s="554">
        <f>'Title III'!AO6-Requirements!E18</f>
        <v>0</v>
      </c>
      <c r="D18" s="66"/>
      <c r="E18" s="554" t="str">
        <f>IF($G1=1,Payment!F56,IF($G1=2,Payment!F57,IF($G1=3,Payment!F58,IF($G1=4,Payment!F59,IF($G1=5,Payment!F60,IF($G1=6,Payment!F61,IF($G1=7,Payment!F62,IF($G1="8A",Payment!F63,IF($G1="8B",Payment!F64,IF($G1="8C",Payment!F65,IF($G1="8D",Payment!F66,IF($G1="8E",Payment!F67,IF($G1=9,Payment!F68,IF($G1=10,Payment!F69,IF($G1=11,Payment!F70,IF($G1=12,Payment!F71,IF($G1=13,Payment!F72,IF($G1=14,Payment!F73,IF($G1=15,Payment!F74,IF($G1=16,Payment!F75,IF($G1="17/18",Payment!F76,IF($G1=19,Payment!F77,IF($G1=20,Payment!F78,IF($G1=21,Payment!F79,IF($G1=22,Payment!F80,"0")))))))))))))))))))))))))</f>
        <v>0</v>
      </c>
      <c r="H18" s="60"/>
    </row>
    <row r="19" spans="1:8" ht="15.75" customHeight="1" x14ac:dyDescent="0.25">
      <c r="G19" s="695" t="s">
        <v>359</v>
      </c>
      <c r="H19" s="696"/>
    </row>
    <row r="20" spans="1:8" ht="12.75" customHeight="1" x14ac:dyDescent="0.25">
      <c r="A20" s="6" t="s">
        <v>222</v>
      </c>
      <c r="C20" s="133"/>
      <c r="D20" s="133"/>
      <c r="E20" s="69"/>
      <c r="G20" s="695"/>
      <c r="H20" s="696"/>
    </row>
    <row r="21" spans="1:8" ht="12.75" customHeight="1" x14ac:dyDescent="0.25">
      <c r="A21" s="1" t="s">
        <v>287</v>
      </c>
      <c r="C21" s="138" t="str">
        <f>IF(('Title III'!AR6-'Title III'!AQ6-'Title III'!AO6)=0," ",('Title III'!AR6-'Title III'!AQ6-'Title III'!AO6))</f>
        <v xml:space="preserve"> </v>
      </c>
      <c r="D21" s="138"/>
      <c r="E21" s="170" t="str">
        <f>IF(('Title III'!AR6-'Title III'!J6-'Title III'!W6-'Title III'!X6-'Title III'!Y6-'Title III'!AN6-'Title III'!AO6-'Title III'!AQ6)=0," ",('Title III'!AR6-'Title III'!J6-'Title III'!W6-'Title III'!X6-'Title III'!Y6-'Title III'!AN6-'Title III'!AO6-'Title III'!AQ6)/('Title III'!AR6+'Title III'!AR13+'Title III'!AR21+'Title III'!AR22+'Title III'!AR23+'Title III'!AR26+'Title III'!AR29-'Title III'!I13-'Title III'!I26-'Title III'!I29-'Title III'!J6-'Title III'!J13-'Title III'!J21-'Title III'!J26-'Title III'!J29-'Title III'!K13-'Title III'!K26-'Title III'!K29-'Title III'!P13-'Title III'!P21-'Title III'!P29-'Title III'!R13-'Title III'!R21-'Title III'!R29-'Title III'!T13-'Title III'!T21-'Title III'!T29-'Title III'!U13-'Title III'!U21-'Title III'!U29-'Title III'!V13-'Title III'!V21-'Title III'!V29-'Title III'!W6-'Title III'!W13-'Title III'!W21-'Title III'!W29-'Title III'!X6-'Title III'!X13-'Title III'!X21-'Title III'!X29-'Title III'!Y6-'Title III'!Y13-'Title III'!Y21-'Title III'!Y29-'Title III'!AN6-'Title III'!AN13-'Title III'!AN21-'Title III'!AN29-'Title III'!AO6-'Title III'!AO13-'Title III'!AO21-'Title III'!AO29-'Title III'!AQ6-'Title III'!AQ13-'Title III'!AQ21-'Title III'!AQ29-H19))</f>
        <v xml:space="preserve"> </v>
      </c>
      <c r="G21" s="695"/>
      <c r="H21" s="697"/>
    </row>
    <row r="22" spans="1:8" x14ac:dyDescent="0.25">
      <c r="A22" s="1" t="s">
        <v>288</v>
      </c>
      <c r="C22" s="133" t="str">
        <f>IF(('Title III'!AR13-'Title III'!I13-'Title III'!J13-'Title III'!K13-'Title III'!P13-'Title III'!R13-'Title III'!T13-'Title III'!U13-'Title III'!V13-'Title III'!W13-'Title III'!X13-'Title III'!Y13-'Title III'!AN13-'Title III'!AO13-'Title III'!AQ13+'Title III'!AR21-'Title III'!J21-'Title III'!P21-'Title III'!R21-'Title III'!T21-'Title III'!U21-'Title III'!V21-'Title III'!W21-'Title III'!X21-'Title III'!Y21-'Title III'!AN21-'Title III'!AO21-'Title III'!AQ21+'Title III'!AR22+'Title III'!AR23+'Title III'!AR29-'Title III'!I29-'Title III'!J29-'Title III'!K29-'Title III'!P29-'Title III'!R29-'Title III'!T29-'Title III'!U29-'Title III'!V29-'Title III'!W29-'Title III'!X29-'Title III'!Y29-'Title III'!AN29-'Title III'!AO29-'Title III'!AQ29)=0," ",('Title III'!AR13-'Title III'!I13-'Title III'!J13-'Title III'!K13-'Title III'!P13-'Title III'!R13-'Title III'!T13-'Title III'!U13-'Title III'!V13-'Title III'!W13-'Title III'!X13-'Title III'!Y13-'Title III'!AN13-'Title III'!AO13-'Title III'!AQ13+'Title III'!AR21-'Title III'!J21-'Title III'!P21-'Title III'!R21-'Title III'!T21-'Title III'!U21-'Title III'!V21-'Title III'!W21-'Title III'!X21-'Title III'!Y21-'Title III'!AN21-'Title III'!AO21-'Title III'!AQ21+'Title III'!AR22+'Title III'!AR23+'Title III'!AR29-'Title III'!I29-'Title III'!J29-'Title III'!K29-'Title III'!P29-'Title III'!R29-'Title III'!T29-'Title III'!U29-'Title III'!V29-'Title III'!W29-'Title III'!X29-'Title III'!Y29-'Title III'!AN29-'Title III'!AO29-'Title III'!AQ29-H19))</f>
        <v xml:space="preserve"> </v>
      </c>
      <c r="D22" s="133"/>
      <c r="E22" s="171" t="str">
        <f>IF(('Title III'!AR13-'Title III'!I13-'Title III'!J13-'Title III'!K13-'Title III'!P13-'Title III'!R13-'Title III'!T13-'Title III'!U13-'Title III'!V13-'Title III'!W13-'Title III'!X13-'Title III'!Y13-'Title III'!AN13-'Title III'!AO13-'Title III'!AQ13+'Title III'!AR21-'Title III'!J21-'Title III'!P21-'Title III'!R21-'Title III'!T21-'Title III'!U21-'Title III'!V21-'Title III'!W21-'Title III'!X21-'Title III'!Y21-'Title III'!AN21-'Title III'!AO21-'Title III'!AQ21+'Title III'!AR22+'Title III'!AR23+'Title III'!AR29-'Title III'!I29-'Title III'!J29-'Title III'!K29-'Title III'!P29-'Title III'!R29-'Title III'!T29-'Title III'!U29-'Title III'!V29-'Title III'!W29-'Title III'!X29-'Title III'!Y29-'Title III'!AN29-'Title III'!AO29-'Title III'!AQ29)=0," ",('Title III'!AR13-'Title III'!I13-'Title III'!J13-'Title III'!K13-'Title III'!P13-'Title III'!R13-'Title III'!T13-'Title III'!U13-'Title III'!V13-'Title III'!W13-'Title III'!X13-'Title III'!Y13-'Title III'!AN13-'Title III'!AO13-'Title III'!AQ13+'Title III'!AR21-'Title III'!J21-'Title III'!P21-'Title III'!R21-'Title III'!T21-'Title III'!U21-'Title III'!V21-'Title III'!W21-'Title III'!X21-'Title III'!Y21-'Title III'!AN21-'Title III'!AO21-'Title III'!AQ21+'Title III'!AR22+'Title III'!AR23+'Title III'!AR29-'Title III'!I29-'Title III'!J29-'Title III'!K29-'Title III'!P29-'Title III'!R29-'Title III'!T29-'Title III'!U29-'Title III'!V29-'Title III'!W29-'Title III'!X29-'Title III'!Y29-'Title III'!AN29-'Title III'!AO29-'Title III'!AQ29)/('Title III'!AR6+'Title III'!AR13+'Title III'!AR21+'Title III'!AR22+'Title III'!AR23+'Title III'!AR26+'Title III'!AR29-'Title III'!I13-'Title III'!I26-'Title III'!I29-'Title III'!J13-'Title III'!J21-'Title III'!J26-'Title III'!J29-'Title III'!K13-'Title III'!K26-'Title III'!K29-'Title III'!P13-'Title III'!P21-'Title III'!P29 -'Title III'!R13-'Title III'!R21-'Title III'!R29-'Title III'!T13-'Title III'!T21-'Title III'!T29-'Title III'!U13-'Title III'!U21-'Title III'!U29-'Title III'!V13-'Title III'!V21-'Title III'!V29-'Title III'!W13-'Title III'!W21-'Title III'!W29-'Title III'!X13-'Title III'!X21-'Title III'!X29-'Title III'!Y13-'Title III'!Y21-'Title III'!Y29-'Title III'!AN13-'Title III'!AN21-'Title III'!AN29-'Title III'!AO13-'Title III'!AO21-'Title III'!AO29-'Title III'!AQ6-'Title III'!AQ13-'Title III'!AQ21-'Title III'!AQ29-H19))</f>
        <v xml:space="preserve"> </v>
      </c>
      <c r="H22" s="60"/>
    </row>
    <row r="23" spans="1:8" x14ac:dyDescent="0.25">
      <c r="A23" s="1" t="s">
        <v>289</v>
      </c>
      <c r="C23" s="133" t="str">
        <f>IF(('Title III'!AR21-'Title III'!I21-'Title III'!J21-'Title III'!K21-'Title III'!P21-'Title III'!R21-'Title III'!T21-'Title III'!U21-'Title III'!V21-'Title III'!W21-'Title III'!X21-'Title III'!Y21-'Title III'!AN21-'Title III'!AO21-'Title III'!AQ21+'Title III'!AR22+'Title III'!AR23)=0," ",('Title III'!AR21-'Title III'!I21-'Title III'!J21-'Title III'!K21-'Title III'!P21-'Title III'!R21-'Title III'!T21-'Title III'!U21-'Title III'!V21-'Title III'!W21-'Title III'!X21-'Title III'!Y21-'Title III'!AN21-'Title III'!AO21-'Title III'!AQ21+'Title III'!AR22+'Title III'!AR23-H19))</f>
        <v xml:space="preserve"> </v>
      </c>
      <c r="D23" s="133"/>
      <c r="E23" s="171" t="str">
        <f>IF('Title III'!AR21-'Title III'!I21-'Title III'!J21-'Title III'!K21-'Title III'!P21-'Title III'!R21-'Title III'!T21-'Title III'!U21-'Title III'!V21-'Title III'!W21-'Title III'!X21-'Title III'!Y21-'Title III'!AN21-'Title III'!AO21-'Title III'!AQ21+'Title III'!AR22+'Title III'!AR23+'Title III'!AR26-'Title III'!I26-'Title III'!J26-'Title III'!K26=0," ",('Title III'!AR21-'Title III'!I21-'Title III'!J21-'Title III'!K21-'Title III'!P21-'Title III'!R21-'Title III'!T21-'Title III'!U21-'Title III'!V21-'Title III'!W21-'Title III'!X21-'Title III'!Y21-'Title III'!AN21-'Title III'!AO21-'Title III'!AQ21+'Title III'!AR22+'Title III'!AR23+'Title III'!AR26-'Title III'!I26-'Title III'!J26-'Title III'!K26-H19)/('Title III'!AR6+'Title III'!AR13+'Title III'!AR21+'Title III'!AR22+'Title III'!AR23+'Title III'!AR26+'Title III'!AR29-'Title III'!I13-'Title III'!I26-'Title III'!I29-'Title III'!J13-'Title III'!J21-'Title III'!J26-'Title III'!J29-'Title III'!K13-'Title III'!K26-'Title III'!K29-'Title III'!P13-'Title III'!P21-'Title III'!P29 -'Title III'!R13-'Title III'!R21-'Title III'!R29-'Title III'!T13-'Title III'!T21-'Title III'!T29-'Title III'!U13-'Title III'!U21-'Title III'!U29-'Title III'!V13-'Title III'!V21-'Title III'!V29-'Title III'!W13-'Title III'!W21-'Title III'!W29-'Title III'!X13-'Title III'!X21-'Title III'!X29-'Title III'!Y13-'Title III'!Y21-'Title III'!Y29-'Title III'!AN13-'Title III'!AN21-'Title III'!AN29-'Title III'!AO13-'Title III'!AO21-'Title III'!AO29-'Title III'!AQ6-'Title III'!AQ13-'Title III'!AQ21-'Title III'!AQ29-H19))</f>
        <v xml:space="preserve"> </v>
      </c>
      <c r="H23" s="60"/>
    </row>
    <row r="24" spans="1:8" ht="14.25" customHeight="1" x14ac:dyDescent="0.25">
      <c r="A24" s="1"/>
      <c r="C24" s="133"/>
      <c r="D24" s="133"/>
      <c r="E24" s="68"/>
      <c r="G24" s="695" t="s">
        <v>360</v>
      </c>
      <c r="H24" s="696"/>
    </row>
    <row r="25" spans="1:8" ht="12.75" customHeight="1" x14ac:dyDescent="0.25">
      <c r="A25" s="6" t="s">
        <v>223</v>
      </c>
      <c r="C25" s="133"/>
      <c r="D25" s="133"/>
      <c r="E25" s="68"/>
      <c r="G25" s="695"/>
      <c r="H25" s="697"/>
    </row>
    <row r="26" spans="1:8" ht="12.75" customHeight="1" x14ac:dyDescent="0.25">
      <c r="A26" s="1" t="s">
        <v>287</v>
      </c>
      <c r="C26" s="133" t="str">
        <f>IF('Title III'!P7+'Title III'!Q7+'Title III'!U7+'Title III'!V7=0," ",('Title III'!P7+'Title III'!Q7+'Title III'!U7+'Title III'!V7))</f>
        <v xml:space="preserve"> </v>
      </c>
      <c r="D26" s="133"/>
      <c r="E26" s="170" t="str">
        <f>IF('Title III'!P7+'Title III'!Q7+'Title III'!U7+'Title III'!V7=0," ",('Title III'!P7+'Title III'!Q7+'Title III'!U7+'Title III'!V7)/('Title III'!P7+'Title III'!P13+'Title III'!P21+'Title III'!P25+'Title III'!P29+'Title III'!Q7+'Title III'!U7+'Title III'!U13+'Title III'!U21+'Title III'!U25+'Title III'!U29+'Title III'!V7+'Title III'!V13+'Title III'!V21+'Title III'!V25+'Title III'!V29-H24))</f>
        <v xml:space="preserve"> </v>
      </c>
      <c r="H26" s="60"/>
    </row>
    <row r="27" spans="1:8" x14ac:dyDescent="0.25">
      <c r="A27" s="1" t="s">
        <v>288</v>
      </c>
      <c r="C27" s="133" t="str">
        <f>IF(('Title III'!P13+'Title III'!P21+'Title III'!P25+'Title III'!P29+'Title III'!U13+'Title III'!U21+'Title III'!U25+'Title III'!U29+'Title III'!V13+'Title III'!V21+'Title III'!V25+'Title III'!V29)=0," ",('Title III'!P13+'Title III'!P21+'Title III'!P25+'Title III'!P29+'Title III'!U13+'Title III'!U21+'Title III'!U25+'Title III'!U29+'Title III'!V13+'Title III'!V21+'Title III'!V25+'Title III'!V29-H24))</f>
        <v xml:space="preserve"> </v>
      </c>
      <c r="D27" s="133"/>
      <c r="E27" s="171" t="str">
        <f>IF(('Title III'!P13+'Title III'!P21+'Title III'!P25+'Title III'!P29+'Title III'!U13+'Title III'!U21+'Title III'!U25+'Title III'!U29+'Title III'!V13+'Title III'!V21+'Title III'!V25+'Title III'!V29)=0," ",('Title III'!P13+'Title III'!P21+'Title III'!P25+'Title III'!P29+'Title III'!U13+'Title III'!U21+'Title III'!U25+'Title III'!U29+'Title III'!V13+'Title III'!V21+'Title III'!V25+'Title III'!V29-H24)/('Title III'!P7+'Title III'!P13+'Title III'!P21+'Title III'!P25+'Title III'!P29+'Title III'!Q7+'Title III'!U7+'Title III'!U13+'Title III'!U21+'Title III'!U25+'Title III'!U29+'Title III'!V7+'Title III'!V13+'Title III'!V21+'Title III'!V25+'Title III'!V29-H24))</f>
        <v xml:space="preserve"> </v>
      </c>
      <c r="G27" s="3"/>
      <c r="H27" s="60"/>
    </row>
    <row r="28" spans="1:8" x14ac:dyDescent="0.25">
      <c r="A28" s="1" t="s">
        <v>289</v>
      </c>
      <c r="C28" s="133" t="str">
        <f>IF(('Title III'!P21+'Title III'!P25+'Title III'!U21+'Title III'!U25+'Title III'!V21+'Title III'!V25)=0," ",('Title III'!P21+'Title III'!P25+'Title III'!U21+'Title III'!U25+'Title III'!V21+'Title III'!V25-H24))</f>
        <v xml:space="preserve"> </v>
      </c>
      <c r="D28" s="133"/>
      <c r="E28" s="171" t="str">
        <f>IF(('Title III'!P21+'Title III'!P25+'Title III'!U21+'Title III'!U25+'Title III'!V21+'Title III'!V25)=0," ",('Title III'!P21+'Title III'!P25+'Title III'!U21+'Title III'!U25+'Title III'!V21+'Title III'!V25-H24)/('Title III'!P7+'Title III'!P13+'Title III'!P21+'Title III'!P25+'Title III'!P29+'Title III'!Q7+'Title III'!U7+'Title III'!U13+'Title III'!U21+'Title III'!U25+'Title III'!U29+'Title III'!V7+'Title III'!V13+'Title III'!V21+'Title III'!V25+'Title III'!V29-H24))</f>
        <v xml:space="preserve"> </v>
      </c>
      <c r="G28" s="695" t="s">
        <v>361</v>
      </c>
      <c r="H28" s="696"/>
    </row>
    <row r="29" spans="1:8" ht="15" customHeight="1" x14ac:dyDescent="0.25">
      <c r="A29" s="1" t="s">
        <v>391</v>
      </c>
      <c r="C29" s="133" t="str">
        <f>IF('Title III'!AR7=0," ",'Title III'!Q7)</f>
        <v xml:space="preserve"> </v>
      </c>
      <c r="E29" s="171" t="str">
        <f>IF('Title III'!AR7=0," ",(SUM('Title III'!Q7)/('Title III'!AR7)))</f>
        <v xml:space="preserve"> </v>
      </c>
      <c r="G29" s="695"/>
      <c r="H29" s="697"/>
    </row>
    <row r="30" spans="1:8" ht="12.75" customHeight="1" x14ac:dyDescent="0.25">
      <c r="C30" s="135"/>
      <c r="D30" s="135"/>
      <c r="E30" s="136"/>
      <c r="G30" s="21"/>
      <c r="H30" s="60"/>
    </row>
    <row r="31" spans="1:8" ht="12.75" customHeight="1" x14ac:dyDescent="0.25">
      <c r="A31" s="6" t="s">
        <v>224</v>
      </c>
      <c r="C31" s="133"/>
      <c r="D31" s="133"/>
      <c r="E31" s="68"/>
    </row>
    <row r="32" spans="1:8" ht="12.75" customHeight="1" x14ac:dyDescent="0.25">
      <c r="A32" s="1" t="s">
        <v>287</v>
      </c>
      <c r="C32" s="133" t="str">
        <f>IF('Title III'!R8+'Title III'!S8+'Title III'!U8+'Title III'!V8=0," ",('Title III'!R8+'Title III'!S8+'Title III'!U8+'Title III'!V8))</f>
        <v xml:space="preserve"> </v>
      </c>
      <c r="D32" s="133"/>
      <c r="E32" s="170" t="str">
        <f>IF('Title III'!R8+'Title III'!S8+'Title III'!U8+'Title III'!V8=0," ",('Title III'!R8+'Title III'!S8+'Title III'!U8+'Title III'!V8)/('Title III'!R8+'Title III'!R13+'Title III'!R21+'Title III'!R24+'Title III'!R25+'Title III'!R29+'Title III'!S8+'Title III'!U8+'Title III'!U13+'Title III'!U21+'Title III'!U25+'Title III'!U29+'Title III'!V8+'Title III'!V13+'Title III'!V21+'Title III'!V25+'Title III'!V29-H28))</f>
        <v xml:space="preserve"> </v>
      </c>
    </row>
    <row r="33" spans="1:5" ht="12.75" customHeight="1" x14ac:dyDescent="0.25">
      <c r="A33" s="1" t="s">
        <v>288</v>
      </c>
      <c r="C33" s="133" t="str">
        <f>IF(('Title III'!R13+'Title III'!R21+'Title III'!R24+'Title III'!R25+'Title III'!R29+'Title III'!U13+'Title III'!U21+'Title III'!U25+'Title III'!U29+'Title III'!V13+'Title III'!V21+'Title III'!V25+'Title III'!V29)=0," ",('Title III'!R13+'Title III'!R21+'Title III'!R24+'Title III'!R25+'Title III'!R29+'Title III'!U13+'Title III'!U21+'Title III'!U25+'Title III'!U29+'Title III'!V13+'Title III'!V21+'Title III'!V25+'Title III'!V29-H28))</f>
        <v xml:space="preserve"> </v>
      </c>
      <c r="D33" s="133"/>
      <c r="E33" s="171" t="str">
        <f>IF(('Title III'!R13+'Title III'!R21+'Title III'!R24+'Title III'!R25+'Title III'!R29+'Title III'!U13+'Title III'!U21+'Title III'!U25+'Title III'!U29+'Title III'!V13+'Title III'!V21+'Title III'!V25+'Title III'!V29)=0," ",('Title III'!R13+'Title III'!R21+'Title III'!R24+'Title III'!R25+'Title III'!R29+'Title III'!U13+'Title III'!U21+'Title III'!U25+'Title III'!U29+'Title III'!V13+'Title III'!V21+'Title III'!V25+'Title III'!V29-H28)/('Title III'!R8+'Title III'!R13+'Title III'!R21+'Title III'!R24+'Title III'!R25+'Title III'!R29+'Title III'!S8+'Title III'!U8+'Title III'!U13+'Title III'!U21+'Title III'!U25+'Title III'!U29+'Title III'!V8+'Title III'!V13+'Title III'!V21+'Title III'!V25+'Title III'!V29-H28))</f>
        <v xml:space="preserve"> </v>
      </c>
    </row>
    <row r="34" spans="1:5" x14ac:dyDescent="0.25">
      <c r="A34" s="1" t="s">
        <v>289</v>
      </c>
      <c r="C34" s="133" t="str">
        <f>IF(('Title III'!R21+'Title III'!R24+'Title III'!R25+'Title III'!U21+'Title III'!U25+'Title III'!V21+'Title III'!V25)=0," ",('Title III'!R21+'Title III'!R24+'Title III'!R25+'Title III'!U21+'Title III'!U25+'Title III'!V21+'Title III'!V25-H28))</f>
        <v xml:space="preserve"> </v>
      </c>
      <c r="D34" s="133"/>
      <c r="E34" s="171" t="str">
        <f>IF(('Title III'!R21+'Title III'!R24+'Title III'!R25+'Title III'!U21+'Title III'!U25+'Title III'!V21+'Title III'!V25)=0," ",('Title III'!R21+'Title III'!R24+'Title III'!R25+'Title III'!U21+'Title III'!U25+'Title III'!V21+'Title III'!V25-H28)/('Title III'!R8+'Title III'!R13+'Title III'!R21+'Title III'!R24+'Title III'!R25+'Title III'!R29+'Title III'!S8+'Title III'!U8+'Title III'!U13+'Title III'!U21+'Title III'!U25+'Title III'!U29+'Title III'!V8+'Title III'!V13+'Title III'!V21+'Title III'!V25+'Title III'!V29-H28))</f>
        <v xml:space="preserve"> </v>
      </c>
    </row>
    <row r="37" spans="1:5" x14ac:dyDescent="0.25">
      <c r="A37" s="137" t="str">
        <f>Payment!A26</f>
        <v>Revised 9/6/2024</v>
      </c>
    </row>
  </sheetData>
  <sheetProtection algorithmName="SHA-512" hashValue="sfIqB9TbC5j9KCPfNV4+3cctdG+QvvFMK9DQ2+1wY9egIrCdO/bsku1qV7N/eE7d7Cs9kyzausdP+NmAB3OSXA==" saltValue="nChw+yxyv7D08LNZ3rOpYg==" spinCount="100000" sheet="1" objects="1" scenarios="1"/>
  <mergeCells count="6">
    <mergeCell ref="G19:G21"/>
    <mergeCell ref="H19:H21"/>
    <mergeCell ref="G24:G25"/>
    <mergeCell ref="H24:H25"/>
    <mergeCell ref="G28:G29"/>
    <mergeCell ref="H28:H29"/>
  </mergeCells>
  <conditionalFormatting sqref="C18">
    <cfRule type="cellIs" dxfId="56" priority="1" operator="lessThan">
      <formula>0</formula>
    </cfRule>
  </conditionalFormatting>
  <conditionalFormatting sqref="E5:E7 H5:H7 E10:E12 H13 E15 H16:H17 E21 E26 E32">
    <cfRule type="cellIs" dxfId="55" priority="7" operator="equal">
      <formula>" "</formula>
    </cfRule>
  </conditionalFormatting>
  <conditionalFormatting sqref="E6 E23 E28 E34">
    <cfRule type="cellIs" dxfId="54" priority="18" operator="lessThan">
      <formula>0.04999</formula>
    </cfRule>
  </conditionalFormatting>
  <conditionalFormatting sqref="E7">
    <cfRule type="cellIs" dxfId="53" priority="19" operator="lessThan">
      <formula>0.00999</formula>
    </cfRule>
  </conditionalFormatting>
  <conditionalFormatting sqref="E12">
    <cfRule type="cellIs" dxfId="52" priority="16" operator="lessThan">
      <formula>0.24999</formula>
    </cfRule>
  </conditionalFormatting>
  <conditionalFormatting sqref="E15">
    <cfRule type="cellIs" dxfId="51" priority="14" operator="greaterThan">
      <formula>0.05001</formula>
    </cfRule>
  </conditionalFormatting>
  <conditionalFormatting sqref="E21 E26 E32">
    <cfRule type="cellIs" dxfId="50" priority="10" operator="greaterThan">
      <formula>0.85001</formula>
    </cfRule>
  </conditionalFormatting>
  <conditionalFormatting sqref="E22 E27 E33">
    <cfRule type="cellIs" dxfId="49" priority="17" operator="lessThan">
      <formula>0.14999</formula>
    </cfRule>
  </conditionalFormatting>
  <conditionalFormatting sqref="E29">
    <cfRule type="cellIs" dxfId="48" priority="2" operator="equal">
      <formula>" "</formula>
    </cfRule>
    <cfRule type="cellIs" dxfId="47" priority="3" stopIfTrue="1" operator="greaterThan">
      <formula>0.25001</formula>
    </cfRule>
  </conditionalFormatting>
  <conditionalFormatting sqref="H5 E10 H16:H17">
    <cfRule type="cellIs" dxfId="46" priority="12" operator="greaterThan">
      <formula>0.1001</formula>
    </cfRule>
  </conditionalFormatting>
  <conditionalFormatting sqref="H6:H7 E11">
    <cfRule type="cellIs" dxfId="45" priority="13" operator="greaterThan">
      <formula>0.75001</formula>
    </cfRule>
  </conditionalFormatting>
  <conditionalFormatting sqref="H13">
    <cfRule type="cellIs" dxfId="44" priority="11" operator="greaterThan">
      <formula>0.2001</formula>
    </cfRule>
  </conditionalFormatting>
  <pageMargins left="0.75" right="0.75" top="1" bottom="1" header="0.5" footer="0.5"/>
  <pageSetup scale="91" orientation="landscape" r:id="rId1"/>
  <headerFooter alignWithMargins="0">
    <oddHeader>&amp;C&amp;"Arial,Bold"&amp;11Spending Requirements Review</oddHeader>
    <oddFooter>&amp;CPage &amp;P of &amp;N&amp;R&amp;6&amp;F&amp;A
Printed &amp;D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pageSetUpPr fitToPage="1"/>
  </sheetPr>
  <dimension ref="A1:AU72"/>
  <sheetViews>
    <sheetView showGridLines="0" showZeros="0" zoomScale="99" zoomScaleNormal="99" zoomScaleSheetLayoutView="100" zoomScalePageLayoutView="90" workbookViewId="0">
      <pane xSplit="2" ySplit="5" topLeftCell="N6" activePane="bottomRight" state="frozen"/>
      <selection activeCell="A27" sqref="A27"/>
      <selection pane="topRight" activeCell="A27" sqref="A27"/>
      <selection pane="bottomLeft" activeCell="A27" sqref="A27"/>
      <selection pane="bottomRight" activeCell="U7" sqref="U7"/>
    </sheetView>
  </sheetViews>
  <sheetFormatPr defaultColWidth="9" defaultRowHeight="13.2" x14ac:dyDescent="0.25"/>
  <cols>
    <col min="1" max="1" width="7.88671875" style="200" customWidth="1"/>
    <col min="2" max="2" width="25" style="200" customWidth="1"/>
    <col min="3" max="11" width="14.88671875" style="198" customWidth="1"/>
    <col min="12" max="13" width="15.109375" style="198" customWidth="1"/>
    <col min="14" max="33" width="14.88671875" style="198" customWidth="1"/>
    <col min="34" max="34" width="17.6640625" style="198" customWidth="1"/>
    <col min="35" max="36" width="14.88671875" style="198" customWidth="1"/>
    <col min="37" max="37" width="16.88671875" style="198" customWidth="1"/>
    <col min="38" max="40" width="14.44140625" style="198" customWidth="1"/>
    <col min="41" max="41" width="16.6640625" style="198" customWidth="1"/>
    <col min="42" max="42" width="17.5546875" style="198" customWidth="1"/>
    <col min="43" max="43" width="17" style="198" customWidth="1"/>
    <col min="44" max="44" width="18.44140625" style="200" customWidth="1"/>
    <col min="45" max="45" width="7.109375" style="200" customWidth="1"/>
    <col min="46" max="46" width="18" style="200" customWidth="1"/>
    <col min="47" max="47" width="18.5546875" style="200" customWidth="1"/>
    <col min="48" max="16384" width="9" style="200"/>
  </cols>
  <sheetData>
    <row r="1" spans="1:47" x14ac:dyDescent="0.25">
      <c r="A1" s="194" t="s">
        <v>80</v>
      </c>
      <c r="B1" s="195" t="str">
        <f>Payment!B1</f>
        <v>0</v>
      </c>
      <c r="C1" s="196"/>
      <c r="D1" s="197"/>
      <c r="E1" s="197"/>
      <c r="F1" s="197"/>
      <c r="AP1" s="199"/>
      <c r="AQ1" s="199"/>
    </row>
    <row r="2" spans="1:47" ht="13.8" thickBot="1" x14ac:dyDescent="0.3">
      <c r="A2" s="5" t="s">
        <v>111</v>
      </c>
      <c r="B2" s="98">
        <f>Payment!B2</f>
        <v>0</v>
      </c>
      <c r="C2" s="201" t="s">
        <v>258</v>
      </c>
      <c r="D2" s="202"/>
      <c r="E2" s="202"/>
      <c r="F2" s="202"/>
      <c r="G2" s="203"/>
      <c r="H2" s="474"/>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c r="AL2" s="203"/>
      <c r="AM2" s="203"/>
      <c r="AN2" s="203"/>
      <c r="AO2" s="203"/>
      <c r="AP2" s="204"/>
      <c r="AQ2" s="199"/>
    </row>
    <row r="3" spans="1:47" ht="16.5" customHeight="1" x14ac:dyDescent="0.3">
      <c r="A3" s="449" t="s">
        <v>107</v>
      </c>
      <c r="B3" s="449"/>
      <c r="C3" s="698" t="s">
        <v>362</v>
      </c>
      <c r="D3" s="702"/>
      <c r="E3" s="702"/>
      <c r="F3" s="702"/>
      <c r="G3" s="699"/>
      <c r="H3" s="698" t="s">
        <v>363</v>
      </c>
      <c r="I3" s="702"/>
      <c r="J3" s="702"/>
      <c r="K3" s="702"/>
      <c r="L3" s="702"/>
      <c r="M3" s="702"/>
      <c r="N3" s="702"/>
      <c r="O3" s="699"/>
      <c r="P3" s="698" t="s">
        <v>364</v>
      </c>
      <c r="Q3" s="702"/>
      <c r="R3" s="702"/>
      <c r="S3" s="702"/>
      <c r="T3" s="702"/>
      <c r="U3" s="702"/>
      <c r="V3" s="699"/>
      <c r="W3" s="698" t="s">
        <v>365</v>
      </c>
      <c r="X3" s="702"/>
      <c r="Y3" s="702"/>
      <c r="Z3" s="699"/>
      <c r="AA3" s="698" t="s">
        <v>366</v>
      </c>
      <c r="AB3" s="702"/>
      <c r="AC3" s="702"/>
      <c r="AD3" s="702"/>
      <c r="AE3" s="702"/>
      <c r="AF3" s="702"/>
      <c r="AG3" s="702"/>
      <c r="AH3" s="702"/>
      <c r="AI3" s="702"/>
      <c r="AJ3" s="702"/>
      <c r="AK3" s="702"/>
      <c r="AL3" s="699"/>
      <c r="AM3" s="205" t="s">
        <v>43</v>
      </c>
      <c r="AN3" s="698" t="s">
        <v>367</v>
      </c>
      <c r="AO3" s="699"/>
      <c r="AP3" s="205" t="s">
        <v>370</v>
      </c>
      <c r="AQ3" s="206" t="s">
        <v>49</v>
      </c>
      <c r="AR3" s="207" t="s">
        <v>50</v>
      </c>
      <c r="AS3" s="208"/>
      <c r="AT3" s="700" t="s">
        <v>338</v>
      </c>
      <c r="AU3" s="701"/>
    </row>
    <row r="4" spans="1:47" s="216" customFormat="1" ht="50.25" customHeight="1" x14ac:dyDescent="0.25">
      <c r="A4" s="217" t="s">
        <v>0</v>
      </c>
      <c r="B4" s="462"/>
      <c r="C4" s="209" t="s">
        <v>19</v>
      </c>
      <c r="D4" s="210" t="s">
        <v>20</v>
      </c>
      <c r="E4" s="210" t="s">
        <v>21</v>
      </c>
      <c r="F4" s="210" t="s">
        <v>22</v>
      </c>
      <c r="G4" s="210" t="s">
        <v>23</v>
      </c>
      <c r="H4" s="292" t="s">
        <v>260</v>
      </c>
      <c r="I4" s="210" t="s">
        <v>211</v>
      </c>
      <c r="J4" s="210" t="s">
        <v>212</v>
      </c>
      <c r="K4" s="570" t="s">
        <v>261</v>
      </c>
      <c r="L4" s="210" t="s">
        <v>262</v>
      </c>
      <c r="M4" s="210" t="s">
        <v>207</v>
      </c>
      <c r="N4" s="210" t="s">
        <v>11</v>
      </c>
      <c r="O4" s="211" t="s">
        <v>159</v>
      </c>
      <c r="P4" s="209" t="s">
        <v>29</v>
      </c>
      <c r="Q4" s="210" t="s">
        <v>392</v>
      </c>
      <c r="R4" s="210" t="s">
        <v>30</v>
      </c>
      <c r="S4" s="210" t="s">
        <v>393</v>
      </c>
      <c r="T4" s="212" t="s">
        <v>47</v>
      </c>
      <c r="U4" s="210" t="s">
        <v>263</v>
      </c>
      <c r="V4" s="621" t="s">
        <v>345</v>
      </c>
      <c r="W4" s="209" t="s">
        <v>343</v>
      </c>
      <c r="X4" s="210" t="s">
        <v>264</v>
      </c>
      <c r="Y4" s="293" t="s">
        <v>339</v>
      </c>
      <c r="Z4" s="211" t="s">
        <v>340</v>
      </c>
      <c r="AA4" s="209" t="s">
        <v>346</v>
      </c>
      <c r="AB4" s="210" t="s">
        <v>347</v>
      </c>
      <c r="AC4" s="570" t="s">
        <v>348</v>
      </c>
      <c r="AD4" s="210" t="s">
        <v>34</v>
      </c>
      <c r="AE4" s="210" t="s">
        <v>35</v>
      </c>
      <c r="AF4" s="210" t="s">
        <v>36</v>
      </c>
      <c r="AG4" s="210" t="s">
        <v>31</v>
      </c>
      <c r="AH4" s="210" t="s">
        <v>42</v>
      </c>
      <c r="AI4" s="590" t="s">
        <v>341</v>
      </c>
      <c r="AJ4" s="210" t="s">
        <v>24</v>
      </c>
      <c r="AK4" s="570" t="s">
        <v>38</v>
      </c>
      <c r="AL4" s="211" t="s">
        <v>39</v>
      </c>
      <c r="AM4" s="213" t="s">
        <v>44</v>
      </c>
      <c r="AN4" s="209" t="s">
        <v>41</v>
      </c>
      <c r="AO4" s="211" t="s">
        <v>40</v>
      </c>
      <c r="AP4" s="213" t="s">
        <v>368</v>
      </c>
      <c r="AQ4" s="213" t="s">
        <v>37</v>
      </c>
      <c r="AR4" s="214" t="s">
        <v>48</v>
      </c>
      <c r="AS4" s="215"/>
      <c r="AT4" s="9" t="s">
        <v>330</v>
      </c>
      <c r="AU4" s="556" t="s">
        <v>121</v>
      </c>
    </row>
    <row r="5" spans="1:47" ht="24" customHeight="1" x14ac:dyDescent="0.25">
      <c r="A5" s="217" t="s">
        <v>1</v>
      </c>
      <c r="B5" s="218"/>
      <c r="C5" s="219"/>
      <c r="D5" s="220"/>
      <c r="E5" s="220"/>
      <c r="F5" s="220"/>
      <c r="G5" s="220"/>
      <c r="H5" s="219"/>
      <c r="I5" s="222"/>
      <c r="J5" s="220"/>
      <c r="K5" s="222"/>
      <c r="L5" s="220"/>
      <c r="M5" s="220"/>
      <c r="N5" s="220"/>
      <c r="O5" s="221"/>
      <c r="P5" s="219"/>
      <c r="Q5" s="220"/>
      <c r="R5" s="220"/>
      <c r="S5" s="220"/>
      <c r="T5" s="223"/>
      <c r="U5" s="220"/>
      <c r="V5" s="595"/>
      <c r="W5" s="219"/>
      <c r="X5" s="220"/>
      <c r="Y5" s="296"/>
      <c r="Z5" s="221"/>
      <c r="AA5" s="219"/>
      <c r="AB5" s="220"/>
      <c r="AC5" s="222"/>
      <c r="AD5" s="220"/>
      <c r="AE5" s="220"/>
      <c r="AF5" s="220"/>
      <c r="AG5" s="220"/>
      <c r="AH5" s="220"/>
      <c r="AI5" s="220"/>
      <c r="AJ5" s="220"/>
      <c r="AK5" s="222"/>
      <c r="AL5" s="221"/>
      <c r="AM5" s="224"/>
      <c r="AN5" s="219"/>
      <c r="AO5" s="221"/>
      <c r="AP5" s="224"/>
      <c r="AQ5" s="224"/>
      <c r="AR5" s="225"/>
      <c r="AS5" s="198"/>
      <c r="AT5" s="557" t="s">
        <v>331</v>
      </c>
      <c r="AU5" s="558"/>
    </row>
    <row r="6" spans="1:47" x14ac:dyDescent="0.25">
      <c r="A6" s="463"/>
      <c r="B6" s="218" t="s">
        <v>2</v>
      </c>
      <c r="C6" s="226"/>
      <c r="D6" s="227"/>
      <c r="E6" s="228"/>
      <c r="F6" s="228"/>
      <c r="G6" s="228"/>
      <c r="H6" s="226"/>
      <c r="I6" s="230"/>
      <c r="J6" s="231"/>
      <c r="K6" s="230"/>
      <c r="L6" s="228"/>
      <c r="M6" s="228"/>
      <c r="N6" s="228"/>
      <c r="O6" s="229"/>
      <c r="P6" s="233"/>
      <c r="Q6" s="234"/>
      <c r="R6" s="234"/>
      <c r="S6" s="234"/>
      <c r="T6" s="235"/>
      <c r="U6" s="234"/>
      <c r="V6" s="304"/>
      <c r="W6" s="226"/>
      <c r="X6" s="228"/>
      <c r="Y6" s="299"/>
      <c r="Z6" s="229"/>
      <c r="AA6" s="226"/>
      <c r="AB6" s="228"/>
      <c r="AC6" s="231"/>
      <c r="AD6" s="228"/>
      <c r="AE6" s="228"/>
      <c r="AF6" s="228"/>
      <c r="AG6" s="237"/>
      <c r="AH6" s="228"/>
      <c r="AI6" s="228"/>
      <c r="AJ6" s="228"/>
      <c r="AK6" s="231"/>
      <c r="AL6" s="229"/>
      <c r="AM6" s="238"/>
      <c r="AN6" s="226"/>
      <c r="AO6" s="229"/>
      <c r="AP6" s="238"/>
      <c r="AQ6" s="238"/>
      <c r="AR6" s="239">
        <f t="shared" ref="AR6:AR11" si="0">SUM(C6:AQ6)</f>
        <v>0</v>
      </c>
      <c r="AS6" s="198"/>
      <c r="AT6" s="559">
        <f>Request!B9</f>
        <v>0</v>
      </c>
      <c r="AU6" s="560" t="str">
        <f t="shared" ref="AU6:AU11" si="1">IF(AT6=0," ",AR6/AT6)</f>
        <v xml:space="preserve"> </v>
      </c>
    </row>
    <row r="7" spans="1:47" x14ac:dyDescent="0.25">
      <c r="A7" s="240"/>
      <c r="B7" s="218" t="s">
        <v>3</v>
      </c>
      <c r="C7" s="233"/>
      <c r="D7" s="234"/>
      <c r="E7" s="234"/>
      <c r="F7" s="234"/>
      <c r="G7" s="234"/>
      <c r="H7" s="233"/>
      <c r="I7" s="230"/>
      <c r="J7" s="230"/>
      <c r="K7" s="230"/>
      <c r="L7" s="234"/>
      <c r="M7" s="234"/>
      <c r="N7" s="234"/>
      <c r="O7" s="236"/>
      <c r="P7" s="226"/>
      <c r="Q7" s="227"/>
      <c r="R7" s="234"/>
      <c r="S7" s="234"/>
      <c r="T7" s="235"/>
      <c r="U7" s="228"/>
      <c r="V7" s="598"/>
      <c r="W7" s="233"/>
      <c r="X7" s="234"/>
      <c r="Y7" s="303"/>
      <c r="Z7" s="236"/>
      <c r="AA7" s="233"/>
      <c r="AB7" s="234"/>
      <c r="AC7" s="230"/>
      <c r="AD7" s="234"/>
      <c r="AE7" s="234"/>
      <c r="AF7" s="234"/>
      <c r="AG7" s="234"/>
      <c r="AH7" s="234"/>
      <c r="AI7" s="234"/>
      <c r="AJ7" s="234"/>
      <c r="AK7" s="230"/>
      <c r="AL7" s="236"/>
      <c r="AM7" s="241"/>
      <c r="AN7" s="233"/>
      <c r="AO7" s="236"/>
      <c r="AP7" s="238"/>
      <c r="AQ7" s="238"/>
      <c r="AR7" s="239">
        <f t="shared" si="0"/>
        <v>0</v>
      </c>
      <c r="AS7" s="198"/>
      <c r="AT7" s="559">
        <f>Request!C9</f>
        <v>0</v>
      </c>
      <c r="AU7" s="560" t="str">
        <f t="shared" si="1"/>
        <v xml:space="preserve"> </v>
      </c>
    </row>
    <row r="8" spans="1:47" x14ac:dyDescent="0.25">
      <c r="A8" s="240"/>
      <c r="B8" s="218" t="s">
        <v>4</v>
      </c>
      <c r="C8" s="233"/>
      <c r="D8" s="234"/>
      <c r="E8" s="234"/>
      <c r="F8" s="234"/>
      <c r="G8" s="234"/>
      <c r="H8" s="233"/>
      <c r="I8" s="230"/>
      <c r="J8" s="230"/>
      <c r="K8" s="230"/>
      <c r="L8" s="234"/>
      <c r="M8" s="234"/>
      <c r="N8" s="234"/>
      <c r="O8" s="236"/>
      <c r="P8" s="233"/>
      <c r="Q8" s="234"/>
      <c r="R8" s="228"/>
      <c r="S8" s="228"/>
      <c r="T8" s="235"/>
      <c r="U8" s="228"/>
      <c r="V8" s="598"/>
      <c r="W8" s="233"/>
      <c r="X8" s="234"/>
      <c r="Y8" s="303"/>
      <c r="Z8" s="236"/>
      <c r="AA8" s="233"/>
      <c r="AB8" s="234"/>
      <c r="AC8" s="230"/>
      <c r="AD8" s="234"/>
      <c r="AE8" s="234"/>
      <c r="AF8" s="234"/>
      <c r="AG8" s="234"/>
      <c r="AH8" s="234"/>
      <c r="AI8" s="234"/>
      <c r="AJ8" s="234"/>
      <c r="AK8" s="230"/>
      <c r="AL8" s="236"/>
      <c r="AM8" s="241"/>
      <c r="AN8" s="233"/>
      <c r="AO8" s="236"/>
      <c r="AP8" s="238"/>
      <c r="AQ8" s="238"/>
      <c r="AR8" s="239">
        <f t="shared" si="0"/>
        <v>0</v>
      </c>
      <c r="AS8" s="198"/>
      <c r="AT8" s="559">
        <f>Request!D9</f>
        <v>0</v>
      </c>
      <c r="AU8" s="560" t="str">
        <f t="shared" si="1"/>
        <v xml:space="preserve"> </v>
      </c>
    </row>
    <row r="9" spans="1:47" x14ac:dyDescent="0.25">
      <c r="A9" s="240"/>
      <c r="B9" s="218" t="s">
        <v>5</v>
      </c>
      <c r="C9" s="233"/>
      <c r="D9" s="234"/>
      <c r="E9" s="234"/>
      <c r="F9" s="234"/>
      <c r="G9" s="234"/>
      <c r="H9" s="233"/>
      <c r="I9" s="230"/>
      <c r="J9" s="231"/>
      <c r="K9" s="230"/>
      <c r="L9" s="234"/>
      <c r="M9" s="234"/>
      <c r="N9" s="234"/>
      <c r="O9" s="236"/>
      <c r="P9" s="233"/>
      <c r="Q9" s="234"/>
      <c r="R9" s="234"/>
      <c r="S9" s="234"/>
      <c r="T9" s="235"/>
      <c r="U9" s="234"/>
      <c r="V9" s="304"/>
      <c r="W9" s="226"/>
      <c r="X9" s="228"/>
      <c r="Y9" s="299"/>
      <c r="Z9" s="236"/>
      <c r="AA9" s="233"/>
      <c r="AB9" s="234"/>
      <c r="AC9" s="230"/>
      <c r="AD9" s="234"/>
      <c r="AE9" s="234"/>
      <c r="AF9" s="234"/>
      <c r="AG9" s="242"/>
      <c r="AH9" s="234"/>
      <c r="AI9" s="234"/>
      <c r="AJ9" s="234"/>
      <c r="AK9" s="230"/>
      <c r="AL9" s="236"/>
      <c r="AM9" s="241"/>
      <c r="AN9" s="233"/>
      <c r="AO9" s="236"/>
      <c r="AP9" s="238"/>
      <c r="AQ9" s="241"/>
      <c r="AR9" s="239">
        <f t="shared" si="0"/>
        <v>0</v>
      </c>
      <c r="AS9" s="198"/>
      <c r="AT9" s="559">
        <f>Request!E9</f>
        <v>0</v>
      </c>
      <c r="AU9" s="560" t="str">
        <f t="shared" si="1"/>
        <v xml:space="preserve"> </v>
      </c>
    </row>
    <row r="10" spans="1:47" x14ac:dyDescent="0.25">
      <c r="A10" s="240"/>
      <c r="B10" s="218" t="s">
        <v>16</v>
      </c>
      <c r="C10" s="233"/>
      <c r="D10" s="234"/>
      <c r="E10" s="234"/>
      <c r="F10" s="234"/>
      <c r="G10" s="234"/>
      <c r="H10" s="233"/>
      <c r="I10" s="230"/>
      <c r="J10" s="230"/>
      <c r="K10" s="230"/>
      <c r="L10" s="234"/>
      <c r="M10" s="234"/>
      <c r="N10" s="234"/>
      <c r="O10" s="236"/>
      <c r="P10" s="233"/>
      <c r="Q10" s="234"/>
      <c r="R10" s="234"/>
      <c r="S10" s="234"/>
      <c r="T10" s="235"/>
      <c r="U10" s="234"/>
      <c r="V10" s="304"/>
      <c r="W10" s="233"/>
      <c r="X10" s="234"/>
      <c r="Y10" s="303"/>
      <c r="Z10" s="236"/>
      <c r="AA10" s="233"/>
      <c r="AB10" s="234"/>
      <c r="AC10" s="230"/>
      <c r="AD10" s="234"/>
      <c r="AE10" s="234"/>
      <c r="AF10" s="234"/>
      <c r="AG10" s="234"/>
      <c r="AH10" s="234"/>
      <c r="AI10" s="234"/>
      <c r="AJ10" s="234"/>
      <c r="AK10" s="230"/>
      <c r="AL10" s="236"/>
      <c r="AM10" s="241"/>
      <c r="AN10" s="233"/>
      <c r="AO10" s="229"/>
      <c r="AP10" s="241"/>
      <c r="AQ10" s="241"/>
      <c r="AR10" s="239">
        <f t="shared" si="0"/>
        <v>0</v>
      </c>
      <c r="AS10" s="198"/>
      <c r="AT10" s="559">
        <f>Request!H9</f>
        <v>0</v>
      </c>
      <c r="AU10" s="560" t="str">
        <f t="shared" si="1"/>
        <v xml:space="preserve"> </v>
      </c>
    </row>
    <row r="11" spans="1:47" x14ac:dyDescent="0.25">
      <c r="A11" s="243"/>
      <c r="B11" s="218" t="s">
        <v>17</v>
      </c>
      <c r="C11" s="233"/>
      <c r="D11" s="234"/>
      <c r="E11" s="234"/>
      <c r="F11" s="234"/>
      <c r="G11" s="234"/>
      <c r="H11" s="233"/>
      <c r="I11" s="230"/>
      <c r="J11" s="230"/>
      <c r="K11" s="230"/>
      <c r="L11" s="234"/>
      <c r="M11" s="234"/>
      <c r="N11" s="234"/>
      <c r="O11" s="236"/>
      <c r="P11" s="233"/>
      <c r="Q11" s="234"/>
      <c r="R11" s="234"/>
      <c r="S11" s="234"/>
      <c r="T11" s="235"/>
      <c r="U11" s="234"/>
      <c r="V11" s="304"/>
      <c r="W11" s="233"/>
      <c r="X11" s="234"/>
      <c r="Y11" s="303"/>
      <c r="Z11" s="236"/>
      <c r="AA11" s="233"/>
      <c r="AB11" s="234"/>
      <c r="AC11" s="230"/>
      <c r="AD11" s="234"/>
      <c r="AE11" s="234"/>
      <c r="AF11" s="234"/>
      <c r="AG11" s="234"/>
      <c r="AH11" s="234"/>
      <c r="AI11" s="234"/>
      <c r="AJ11" s="234"/>
      <c r="AK11" s="230"/>
      <c r="AL11" s="236"/>
      <c r="AM11" s="241"/>
      <c r="AN11" s="226"/>
      <c r="AO11" s="229"/>
      <c r="AP11" s="241"/>
      <c r="AQ11" s="241"/>
      <c r="AR11" s="239">
        <f t="shared" si="0"/>
        <v>0</v>
      </c>
      <c r="AS11" s="198"/>
      <c r="AT11" s="559">
        <f>Request!G9</f>
        <v>0</v>
      </c>
      <c r="AU11" s="560" t="str">
        <f t="shared" si="1"/>
        <v xml:space="preserve"> </v>
      </c>
    </row>
    <row r="12" spans="1:47" x14ac:dyDescent="0.25">
      <c r="A12" s="217" t="s">
        <v>126</v>
      </c>
      <c r="B12" s="218"/>
      <c r="C12" s="219"/>
      <c r="D12" s="220"/>
      <c r="E12" s="220"/>
      <c r="F12" s="220"/>
      <c r="G12" s="220"/>
      <c r="H12" s="219"/>
      <c r="I12" s="222"/>
      <c r="J12" s="222"/>
      <c r="K12" s="222"/>
      <c r="L12" s="220"/>
      <c r="M12" s="220"/>
      <c r="N12" s="220"/>
      <c r="O12" s="221"/>
      <c r="P12" s="219"/>
      <c r="Q12" s="220"/>
      <c r="R12" s="220"/>
      <c r="S12" s="220"/>
      <c r="T12" s="223"/>
      <c r="U12" s="220"/>
      <c r="V12" s="595"/>
      <c r="W12" s="219"/>
      <c r="X12" s="220"/>
      <c r="Y12" s="296"/>
      <c r="Z12" s="221"/>
      <c r="AA12" s="219"/>
      <c r="AB12" s="220"/>
      <c r="AC12" s="222"/>
      <c r="AD12" s="220"/>
      <c r="AE12" s="220"/>
      <c r="AF12" s="220"/>
      <c r="AG12" s="220"/>
      <c r="AH12" s="220"/>
      <c r="AI12" s="220"/>
      <c r="AJ12" s="220"/>
      <c r="AK12" s="222"/>
      <c r="AL12" s="221"/>
      <c r="AM12" s="224"/>
      <c r="AN12" s="219"/>
      <c r="AO12" s="221"/>
      <c r="AP12" s="224"/>
      <c r="AQ12" s="224"/>
      <c r="AR12" s="225"/>
      <c r="AS12" s="198"/>
      <c r="AT12" s="557"/>
      <c r="AU12" s="558"/>
    </row>
    <row r="13" spans="1:47" x14ac:dyDescent="0.25">
      <c r="A13" s="463"/>
      <c r="B13" s="218" t="s">
        <v>7</v>
      </c>
      <c r="C13" s="226"/>
      <c r="D13" s="228"/>
      <c r="E13" s="228"/>
      <c r="F13" s="228"/>
      <c r="G13" s="228"/>
      <c r="H13" s="226"/>
      <c r="I13" s="231"/>
      <c r="J13" s="231"/>
      <c r="K13" s="231"/>
      <c r="L13" s="228"/>
      <c r="M13" s="228"/>
      <c r="N13" s="228">
        <v>0</v>
      </c>
      <c r="O13" s="229"/>
      <c r="P13" s="226"/>
      <c r="Q13" s="234"/>
      <c r="R13" s="228"/>
      <c r="S13" s="234"/>
      <c r="T13" s="232"/>
      <c r="U13" s="228"/>
      <c r="V13" s="598"/>
      <c r="W13" s="226"/>
      <c r="X13" s="228"/>
      <c r="Y13" s="299"/>
      <c r="Z13" s="229"/>
      <c r="AA13" s="226"/>
      <c r="AB13" s="228"/>
      <c r="AC13" s="231"/>
      <c r="AD13" s="228"/>
      <c r="AE13" s="228"/>
      <c r="AF13" s="228"/>
      <c r="AG13" s="228"/>
      <c r="AH13" s="228"/>
      <c r="AI13" s="228"/>
      <c r="AJ13" s="228"/>
      <c r="AK13" s="231">
        <v>0</v>
      </c>
      <c r="AL13" s="229"/>
      <c r="AM13" s="238">
        <v>0</v>
      </c>
      <c r="AN13" s="226"/>
      <c r="AO13" s="229"/>
      <c r="AP13" s="241"/>
      <c r="AQ13" s="238"/>
      <c r="AR13" s="239">
        <f>SUM(C13:AQ13)</f>
        <v>0</v>
      </c>
      <c r="AS13" s="198"/>
      <c r="AT13" s="561"/>
      <c r="AU13" s="560" t="str">
        <f>IF(AT13=0," ",AR13/AT13)</f>
        <v xml:space="preserve"> </v>
      </c>
    </row>
    <row r="14" spans="1:47" x14ac:dyDescent="0.25">
      <c r="A14" s="252"/>
      <c r="B14" s="218" t="s">
        <v>150</v>
      </c>
      <c r="C14" s="226"/>
      <c r="D14" s="228"/>
      <c r="E14" s="228"/>
      <c r="F14" s="228"/>
      <c r="G14" s="228"/>
      <c r="H14" s="226"/>
      <c r="I14" s="231"/>
      <c r="J14" s="231"/>
      <c r="K14" s="231"/>
      <c r="L14" s="228"/>
      <c r="M14" s="228"/>
      <c r="N14" s="228"/>
      <c r="O14" s="229"/>
      <c r="P14" s="226"/>
      <c r="Q14" s="234"/>
      <c r="R14" s="228"/>
      <c r="S14" s="234"/>
      <c r="T14" s="235"/>
      <c r="U14" s="623"/>
      <c r="V14" s="622"/>
      <c r="W14" s="226"/>
      <c r="X14" s="228"/>
      <c r="Y14" s="299"/>
      <c r="Z14" s="229"/>
      <c r="AA14" s="226"/>
      <c r="AB14" s="228"/>
      <c r="AC14" s="231"/>
      <c r="AD14" s="228"/>
      <c r="AE14" s="228"/>
      <c r="AF14" s="234"/>
      <c r="AG14" s="228"/>
      <c r="AH14" s="228"/>
      <c r="AI14" s="228"/>
      <c r="AJ14" s="228"/>
      <c r="AK14" s="231">
        <v>0</v>
      </c>
      <c r="AL14" s="229"/>
      <c r="AM14" s="238"/>
      <c r="AN14" s="226"/>
      <c r="AO14" s="229"/>
      <c r="AP14" s="241"/>
      <c r="AQ14" s="241"/>
      <c r="AR14" s="239">
        <f>SUM(C14:AQ14)</f>
        <v>0</v>
      </c>
      <c r="AS14" s="198"/>
      <c r="AT14" s="561"/>
      <c r="AU14" s="560" t="str">
        <f>IF(AT14=0," ",AR14/AT14)</f>
        <v xml:space="preserve"> </v>
      </c>
    </row>
    <row r="15" spans="1:47" x14ac:dyDescent="0.25">
      <c r="A15" s="245"/>
      <c r="B15" s="218" t="s">
        <v>8</v>
      </c>
      <c r="C15" s="226"/>
      <c r="D15" s="228"/>
      <c r="E15" s="228"/>
      <c r="F15" s="228"/>
      <c r="G15" s="228"/>
      <c r="H15" s="246"/>
      <c r="I15" s="228"/>
      <c r="J15" s="230"/>
      <c r="K15" s="228"/>
      <c r="L15" s="234"/>
      <c r="M15" s="234"/>
      <c r="N15" s="228"/>
      <c r="O15" s="229"/>
      <c r="P15" s="233"/>
      <c r="Q15" s="234"/>
      <c r="R15" s="234"/>
      <c r="S15" s="234"/>
      <c r="T15" s="232"/>
      <c r="U15" s="228"/>
      <c r="V15" s="598"/>
      <c r="W15" s="226"/>
      <c r="X15" s="228"/>
      <c r="Y15" s="299"/>
      <c r="Z15" s="229"/>
      <c r="AA15" s="226"/>
      <c r="AB15" s="228"/>
      <c r="AC15" s="231"/>
      <c r="AD15" s="228"/>
      <c r="AE15" s="228"/>
      <c r="AF15" s="234"/>
      <c r="AG15" s="228"/>
      <c r="AH15" s="228"/>
      <c r="AI15" s="234"/>
      <c r="AJ15" s="228"/>
      <c r="AK15" s="231"/>
      <c r="AL15" s="229"/>
      <c r="AM15" s="241"/>
      <c r="AN15" s="233"/>
      <c r="AO15" s="236"/>
      <c r="AP15" s="241"/>
      <c r="AQ15" s="241"/>
      <c r="AR15" s="239">
        <f>SUM(C15:AQ15)</f>
        <v>0</v>
      </c>
      <c r="AS15" s="198"/>
      <c r="AT15" s="561"/>
      <c r="AU15" s="560" t="str">
        <f>IF(AT15=0," ",AR15/AT15)</f>
        <v xml:space="preserve"> </v>
      </c>
    </row>
    <row r="16" spans="1:47" x14ac:dyDescent="0.25">
      <c r="A16" s="217" t="s">
        <v>9</v>
      </c>
      <c r="B16" s="218"/>
      <c r="C16" s="247"/>
      <c r="D16" s="220"/>
      <c r="E16" s="220"/>
      <c r="F16" s="220"/>
      <c r="G16" s="220"/>
      <c r="H16" s="248"/>
      <c r="I16" s="249"/>
      <c r="J16" s="249"/>
      <c r="K16" s="249"/>
      <c r="L16" s="220"/>
      <c r="M16" s="220"/>
      <c r="N16" s="220"/>
      <c r="O16" s="221"/>
      <c r="P16" s="219"/>
      <c r="Q16" s="220"/>
      <c r="R16" s="220"/>
      <c r="S16" s="220"/>
      <c r="T16" s="223"/>
      <c r="U16" s="220"/>
      <c r="V16" s="595"/>
      <c r="W16" s="219"/>
      <c r="X16" s="220"/>
      <c r="Y16" s="296"/>
      <c r="Z16" s="221"/>
      <c r="AA16" s="219"/>
      <c r="AB16" s="220"/>
      <c r="AC16" s="222"/>
      <c r="AD16" s="220"/>
      <c r="AE16" s="220"/>
      <c r="AF16" s="220"/>
      <c r="AG16" s="220"/>
      <c r="AH16" s="220"/>
      <c r="AI16" s="220"/>
      <c r="AJ16" s="220"/>
      <c r="AK16" s="222"/>
      <c r="AL16" s="221"/>
      <c r="AM16" s="224"/>
      <c r="AN16" s="248"/>
      <c r="AO16" s="221"/>
      <c r="AP16" s="224"/>
      <c r="AQ16" s="224"/>
      <c r="AR16" s="225"/>
      <c r="AS16" s="198"/>
      <c r="AT16" s="557"/>
      <c r="AU16" s="558"/>
    </row>
    <row r="17" spans="1:47" x14ac:dyDescent="0.25">
      <c r="A17" s="464"/>
      <c r="B17" s="218" t="s">
        <v>174</v>
      </c>
      <c r="C17" s="250"/>
      <c r="D17" s="234"/>
      <c r="E17" s="234"/>
      <c r="F17" s="234"/>
      <c r="G17" s="234"/>
      <c r="H17" s="246"/>
      <c r="I17" s="251"/>
      <c r="J17" s="251"/>
      <c r="K17" s="251"/>
      <c r="L17" s="234"/>
      <c r="M17" s="234"/>
      <c r="N17" s="234"/>
      <c r="O17" s="236"/>
      <c r="P17" s="233"/>
      <c r="Q17" s="234"/>
      <c r="R17" s="234"/>
      <c r="S17" s="234"/>
      <c r="T17" s="235"/>
      <c r="U17" s="234"/>
      <c r="V17" s="304"/>
      <c r="W17" s="233"/>
      <c r="X17" s="234"/>
      <c r="Y17" s="303"/>
      <c r="Z17" s="236"/>
      <c r="AA17" s="233"/>
      <c r="AB17" s="234"/>
      <c r="AC17" s="230"/>
      <c r="AD17" s="234"/>
      <c r="AE17" s="234"/>
      <c r="AF17" s="234"/>
      <c r="AG17" s="234"/>
      <c r="AH17" s="234"/>
      <c r="AI17" s="234"/>
      <c r="AJ17" s="234"/>
      <c r="AK17" s="230"/>
      <c r="AL17" s="236"/>
      <c r="AM17" s="241"/>
      <c r="AN17" s="246"/>
      <c r="AO17" s="229">
        <v>0</v>
      </c>
      <c r="AP17" s="241"/>
      <c r="AQ17" s="241"/>
      <c r="AR17" s="239">
        <f>SUM(C17:AQ17)</f>
        <v>0</v>
      </c>
      <c r="AS17" s="198"/>
      <c r="AT17" s="559">
        <f>Request!Q9</f>
        <v>0</v>
      </c>
      <c r="AU17" s="560" t="str">
        <f>IF(AT17=0," ",AR17/AT17)</f>
        <v xml:space="preserve"> </v>
      </c>
    </row>
    <row r="18" spans="1:47" x14ac:dyDescent="0.25">
      <c r="A18" s="252"/>
      <c r="B18" s="218" t="s">
        <v>265</v>
      </c>
      <c r="C18" s="226"/>
      <c r="D18" s="228"/>
      <c r="E18" s="228"/>
      <c r="F18" s="228"/>
      <c r="G18" s="228"/>
      <c r="H18" s="226"/>
      <c r="I18" s="231"/>
      <c r="J18" s="231"/>
      <c r="K18" s="231"/>
      <c r="L18" s="228"/>
      <c r="M18" s="228"/>
      <c r="N18" s="228"/>
      <c r="O18" s="229"/>
      <c r="P18" s="226"/>
      <c r="Q18" s="234"/>
      <c r="R18" s="228"/>
      <c r="S18" s="234"/>
      <c r="T18" s="232"/>
      <c r="U18" s="228"/>
      <c r="V18" s="598"/>
      <c r="W18" s="226"/>
      <c r="X18" s="228"/>
      <c r="Y18" s="299"/>
      <c r="Z18" s="229"/>
      <c r="AA18" s="226"/>
      <c r="AB18" s="228"/>
      <c r="AC18" s="231"/>
      <c r="AD18" s="228"/>
      <c r="AE18" s="228"/>
      <c r="AF18" s="228"/>
      <c r="AG18" s="228"/>
      <c r="AH18" s="228"/>
      <c r="AI18" s="228"/>
      <c r="AJ18" s="228"/>
      <c r="AK18" s="231"/>
      <c r="AL18" s="229"/>
      <c r="AM18" s="238"/>
      <c r="AN18" s="226"/>
      <c r="AO18" s="229"/>
      <c r="AP18" s="241"/>
      <c r="AQ18" s="238"/>
      <c r="AR18" s="239">
        <f>SUM(C18:AQ18)</f>
        <v>0</v>
      </c>
      <c r="AS18" s="198"/>
      <c r="AT18" s="561"/>
      <c r="AU18" s="560" t="str">
        <f>IF(AT18=0," ",AR18/AT18)</f>
        <v xml:space="preserve"> </v>
      </c>
    </row>
    <row r="19" spans="1:47" x14ac:dyDescent="0.25">
      <c r="A19" s="243"/>
      <c r="B19" s="218" t="s">
        <v>125</v>
      </c>
      <c r="C19" s="233"/>
      <c r="D19" s="234"/>
      <c r="E19" s="234"/>
      <c r="F19" s="234"/>
      <c r="G19" s="234"/>
      <c r="H19" s="233"/>
      <c r="I19" s="230"/>
      <c r="J19" s="230"/>
      <c r="K19" s="230"/>
      <c r="L19" s="234"/>
      <c r="M19" s="234"/>
      <c r="N19" s="234"/>
      <c r="O19" s="236"/>
      <c r="P19" s="226"/>
      <c r="Q19" s="234"/>
      <c r="R19" s="228"/>
      <c r="S19" s="234"/>
      <c r="T19" s="235"/>
      <c r="U19" s="235"/>
      <c r="V19" s="235"/>
      <c r="W19" s="233"/>
      <c r="X19" s="234"/>
      <c r="Y19" s="303"/>
      <c r="Z19" s="236"/>
      <c r="AA19" s="233"/>
      <c r="AB19" s="234"/>
      <c r="AC19" s="230"/>
      <c r="AD19" s="234"/>
      <c r="AE19" s="234"/>
      <c r="AF19" s="234"/>
      <c r="AG19" s="234"/>
      <c r="AH19" s="234"/>
      <c r="AI19" s="234"/>
      <c r="AJ19" s="234"/>
      <c r="AK19" s="230"/>
      <c r="AL19" s="236"/>
      <c r="AM19" s="241"/>
      <c r="AN19" s="233"/>
      <c r="AO19" s="236"/>
      <c r="AP19" s="241"/>
      <c r="AQ19" s="241"/>
      <c r="AR19" s="239">
        <f>SUM(C19:AQ19)</f>
        <v>0</v>
      </c>
      <c r="AS19" s="198"/>
      <c r="AT19" s="559">
        <f>Request!I9</f>
        <v>0</v>
      </c>
      <c r="AU19" s="560" t="str">
        <f>IF(AT19=0," ",AR19/AT19)</f>
        <v xml:space="preserve"> </v>
      </c>
    </row>
    <row r="20" spans="1:47" x14ac:dyDescent="0.25">
      <c r="A20" s="217" t="s">
        <v>10</v>
      </c>
      <c r="B20" s="218"/>
      <c r="C20" s="219"/>
      <c r="D20" s="220"/>
      <c r="E20" s="220"/>
      <c r="F20" s="220"/>
      <c r="G20" s="220"/>
      <c r="H20" s="219"/>
      <c r="I20" s="222"/>
      <c r="J20" s="222"/>
      <c r="K20" s="222"/>
      <c r="L20" s="220"/>
      <c r="M20" s="220"/>
      <c r="N20" s="220"/>
      <c r="O20" s="221"/>
      <c r="P20" s="219"/>
      <c r="Q20" s="220"/>
      <c r="R20" s="220"/>
      <c r="S20" s="220"/>
      <c r="T20" s="223"/>
      <c r="U20" s="220"/>
      <c r="V20" s="595"/>
      <c r="W20" s="219"/>
      <c r="X20" s="220"/>
      <c r="Y20" s="296"/>
      <c r="Z20" s="221"/>
      <c r="AA20" s="219"/>
      <c r="AB20" s="220"/>
      <c r="AC20" s="222"/>
      <c r="AD20" s="220"/>
      <c r="AE20" s="220"/>
      <c r="AF20" s="220"/>
      <c r="AG20" s="220"/>
      <c r="AH20" s="220"/>
      <c r="AI20" s="220"/>
      <c r="AJ20" s="220"/>
      <c r="AK20" s="222"/>
      <c r="AL20" s="221"/>
      <c r="AM20" s="224"/>
      <c r="AN20" s="219"/>
      <c r="AO20" s="221"/>
      <c r="AP20" s="224"/>
      <c r="AQ20" s="224"/>
      <c r="AR20" s="225"/>
      <c r="AS20" s="198"/>
      <c r="AT20" s="557"/>
      <c r="AU20" s="558"/>
    </row>
    <row r="21" spans="1:47" x14ac:dyDescent="0.25">
      <c r="A21" s="244"/>
      <c r="B21" s="218" t="s">
        <v>266</v>
      </c>
      <c r="C21" s="226"/>
      <c r="D21" s="228"/>
      <c r="E21" s="228"/>
      <c r="F21" s="228"/>
      <c r="G21" s="228"/>
      <c r="H21" s="226"/>
      <c r="I21" s="230"/>
      <c r="J21" s="231"/>
      <c r="K21" s="230"/>
      <c r="L21" s="228"/>
      <c r="M21" s="228"/>
      <c r="N21" s="228"/>
      <c r="O21" s="229"/>
      <c r="P21" s="226"/>
      <c r="Q21" s="234"/>
      <c r="R21" s="228"/>
      <c r="S21" s="234"/>
      <c r="T21" s="232"/>
      <c r="U21" s="228"/>
      <c r="V21" s="598"/>
      <c r="W21" s="226"/>
      <c r="X21" s="228"/>
      <c r="Y21" s="299"/>
      <c r="Z21" s="229"/>
      <c r="AA21" s="226"/>
      <c r="AB21" s="228"/>
      <c r="AC21" s="231"/>
      <c r="AD21" s="228"/>
      <c r="AE21" s="228"/>
      <c r="AF21" s="228"/>
      <c r="AG21" s="228"/>
      <c r="AH21" s="228"/>
      <c r="AI21" s="228"/>
      <c r="AJ21" s="228"/>
      <c r="AK21" s="231"/>
      <c r="AL21" s="229"/>
      <c r="AM21" s="238"/>
      <c r="AN21" s="228"/>
      <c r="AO21" s="228"/>
      <c r="AP21" s="241"/>
      <c r="AQ21" s="579"/>
      <c r="AR21" s="239">
        <f t="shared" ref="AR21:AR29" si="2">SUM(C21:AQ21)</f>
        <v>0</v>
      </c>
      <c r="AS21" s="198"/>
      <c r="AT21" s="559">
        <f>Request!J9</f>
        <v>0</v>
      </c>
      <c r="AU21" s="560" t="str">
        <f t="shared" ref="AU21:AU29" si="3">IF(AT21=0," ",AR21/AT21)</f>
        <v xml:space="preserve"> </v>
      </c>
    </row>
    <row r="22" spans="1:47" x14ac:dyDescent="0.25">
      <c r="A22" s="240"/>
      <c r="B22" s="218" t="s">
        <v>116</v>
      </c>
      <c r="C22" s="226"/>
      <c r="D22" s="228"/>
      <c r="E22" s="228"/>
      <c r="F22" s="228"/>
      <c r="G22" s="228"/>
      <c r="H22" s="233"/>
      <c r="I22" s="230"/>
      <c r="J22" s="230"/>
      <c r="K22" s="230"/>
      <c r="L22" s="234"/>
      <c r="M22" s="234"/>
      <c r="N22" s="234"/>
      <c r="O22" s="236"/>
      <c r="P22" s="233"/>
      <c r="Q22" s="234"/>
      <c r="R22" s="234"/>
      <c r="S22" s="234"/>
      <c r="T22" s="235"/>
      <c r="U22" s="234"/>
      <c r="V22" s="304"/>
      <c r="W22" s="233"/>
      <c r="X22" s="234"/>
      <c r="Y22" s="303"/>
      <c r="Z22" s="236"/>
      <c r="AA22" s="233"/>
      <c r="AB22" s="234"/>
      <c r="AC22" s="230"/>
      <c r="AD22" s="234"/>
      <c r="AE22" s="234"/>
      <c r="AF22" s="234"/>
      <c r="AG22" s="234"/>
      <c r="AH22" s="228"/>
      <c r="AI22" s="234"/>
      <c r="AJ22" s="234"/>
      <c r="AK22" s="230"/>
      <c r="AL22" s="236"/>
      <c r="AM22" s="241"/>
      <c r="AN22" s="233"/>
      <c r="AO22" s="236"/>
      <c r="AP22" s="241"/>
      <c r="AQ22" s="241"/>
      <c r="AR22" s="239">
        <f t="shared" si="2"/>
        <v>0</v>
      </c>
      <c r="AS22" s="198"/>
      <c r="AT22" s="559">
        <f>Request!K9</f>
        <v>0</v>
      </c>
      <c r="AU22" s="560" t="str">
        <f t="shared" si="3"/>
        <v xml:space="preserve"> </v>
      </c>
    </row>
    <row r="23" spans="1:47" x14ac:dyDescent="0.25">
      <c r="A23" s="252"/>
      <c r="B23" s="218" t="s">
        <v>11</v>
      </c>
      <c r="C23" s="233"/>
      <c r="D23" s="234"/>
      <c r="E23" s="234"/>
      <c r="F23" s="234"/>
      <c r="G23" s="234"/>
      <c r="H23" s="233"/>
      <c r="I23" s="230"/>
      <c r="J23" s="230"/>
      <c r="K23" s="230"/>
      <c r="L23" s="234"/>
      <c r="M23" s="234"/>
      <c r="N23" s="228"/>
      <c r="O23" s="229"/>
      <c r="P23" s="233"/>
      <c r="Q23" s="234"/>
      <c r="R23" s="234"/>
      <c r="S23" s="234"/>
      <c r="T23" s="235"/>
      <c r="U23" s="234"/>
      <c r="V23" s="304"/>
      <c r="W23" s="233"/>
      <c r="X23" s="234"/>
      <c r="Y23" s="303"/>
      <c r="Z23" s="236" t="s">
        <v>394</v>
      </c>
      <c r="AA23" s="233"/>
      <c r="AB23" s="234"/>
      <c r="AC23" s="230"/>
      <c r="AD23" s="234"/>
      <c r="AE23" s="234"/>
      <c r="AF23" s="234"/>
      <c r="AG23" s="234"/>
      <c r="AH23" s="234"/>
      <c r="AI23" s="234"/>
      <c r="AJ23" s="234"/>
      <c r="AK23" s="230"/>
      <c r="AL23" s="236"/>
      <c r="AM23" s="241"/>
      <c r="AN23" s="233"/>
      <c r="AO23" s="236"/>
      <c r="AP23" s="241"/>
      <c r="AQ23" s="241"/>
      <c r="AR23" s="239">
        <f t="shared" si="2"/>
        <v>0</v>
      </c>
      <c r="AS23" s="198"/>
      <c r="AT23" s="559">
        <f>Request!L9</f>
        <v>0</v>
      </c>
      <c r="AU23" s="560" t="str">
        <f t="shared" si="3"/>
        <v xml:space="preserve"> </v>
      </c>
    </row>
    <row r="24" spans="1:47" x14ac:dyDescent="0.25">
      <c r="A24" s="240"/>
      <c r="B24" s="218" t="s">
        <v>12</v>
      </c>
      <c r="C24" s="233"/>
      <c r="D24" s="234"/>
      <c r="E24" s="234"/>
      <c r="F24" s="234"/>
      <c r="G24" s="234"/>
      <c r="H24" s="233"/>
      <c r="I24" s="230"/>
      <c r="J24" s="230"/>
      <c r="K24" s="230"/>
      <c r="L24" s="234"/>
      <c r="M24" s="234"/>
      <c r="N24" s="234"/>
      <c r="O24" s="236"/>
      <c r="P24" s="233"/>
      <c r="Q24" s="234"/>
      <c r="R24" s="228"/>
      <c r="S24" s="234"/>
      <c r="T24" s="232"/>
      <c r="U24" s="234"/>
      <c r="V24" s="304"/>
      <c r="W24" s="233"/>
      <c r="X24" s="234"/>
      <c r="Y24" s="303"/>
      <c r="Z24" s="236"/>
      <c r="AA24" s="233"/>
      <c r="AB24" s="234"/>
      <c r="AC24" s="230"/>
      <c r="AD24" s="234"/>
      <c r="AE24" s="234"/>
      <c r="AF24" s="234"/>
      <c r="AG24" s="234"/>
      <c r="AH24" s="234"/>
      <c r="AI24" s="234"/>
      <c r="AJ24" s="234"/>
      <c r="AK24" s="230"/>
      <c r="AL24" s="236"/>
      <c r="AM24" s="241"/>
      <c r="AN24" s="233"/>
      <c r="AO24" s="236"/>
      <c r="AP24" s="241"/>
      <c r="AQ24" s="241"/>
      <c r="AR24" s="239">
        <f t="shared" si="2"/>
        <v>0</v>
      </c>
      <c r="AS24" s="198"/>
      <c r="AT24" s="559">
        <f>Request!M9</f>
        <v>0</v>
      </c>
      <c r="AU24" s="560" t="str">
        <f t="shared" si="3"/>
        <v xml:space="preserve"> </v>
      </c>
    </row>
    <row r="25" spans="1:47" x14ac:dyDescent="0.25">
      <c r="A25" s="240"/>
      <c r="B25" s="218" t="s">
        <v>219</v>
      </c>
      <c r="C25" s="233"/>
      <c r="D25" s="234"/>
      <c r="E25" s="234"/>
      <c r="F25" s="234"/>
      <c r="G25" s="234"/>
      <c r="H25" s="233"/>
      <c r="I25" s="230"/>
      <c r="J25" s="234"/>
      <c r="K25" s="230"/>
      <c r="L25" s="235"/>
      <c r="M25" s="234"/>
      <c r="N25" s="234"/>
      <c r="O25" s="236"/>
      <c r="P25" s="226"/>
      <c r="Q25" s="234"/>
      <c r="R25" s="228"/>
      <c r="S25" s="234"/>
      <c r="T25" s="232"/>
      <c r="U25" s="228"/>
      <c r="V25" s="598"/>
      <c r="W25" s="233"/>
      <c r="X25" s="234"/>
      <c r="Y25" s="303"/>
      <c r="Z25" s="236"/>
      <c r="AA25" s="233"/>
      <c r="AB25" s="234"/>
      <c r="AC25" s="230"/>
      <c r="AD25" s="234"/>
      <c r="AE25" s="234"/>
      <c r="AF25" s="234"/>
      <c r="AG25" s="234"/>
      <c r="AH25" s="230"/>
      <c r="AI25" s="234"/>
      <c r="AJ25" s="234"/>
      <c r="AK25" s="230"/>
      <c r="AL25" s="236"/>
      <c r="AM25" s="241"/>
      <c r="AN25" s="233"/>
      <c r="AO25" s="236"/>
      <c r="AP25" s="241"/>
      <c r="AQ25" s="241"/>
      <c r="AR25" s="239">
        <f t="shared" si="2"/>
        <v>0</v>
      </c>
      <c r="AS25" s="198"/>
      <c r="AT25" s="559">
        <f>Request!N9</f>
        <v>0</v>
      </c>
      <c r="AU25" s="560" t="str">
        <f t="shared" si="3"/>
        <v xml:space="preserve"> </v>
      </c>
    </row>
    <row r="26" spans="1:47" x14ac:dyDescent="0.25">
      <c r="A26" s="252"/>
      <c r="B26" s="218" t="s">
        <v>267</v>
      </c>
      <c r="C26" s="233"/>
      <c r="D26" s="234"/>
      <c r="E26" s="234"/>
      <c r="F26" s="234"/>
      <c r="G26" s="234"/>
      <c r="H26" s="226"/>
      <c r="I26" s="228"/>
      <c r="J26" s="232"/>
      <c r="K26" s="232"/>
      <c r="L26" s="234"/>
      <c r="M26" s="228"/>
      <c r="N26" s="234"/>
      <c r="O26" s="236"/>
      <c r="P26" s="233"/>
      <c r="Q26" s="234"/>
      <c r="R26" s="234"/>
      <c r="S26" s="234"/>
      <c r="T26" s="235"/>
      <c r="U26" s="234"/>
      <c r="V26" s="304"/>
      <c r="W26" s="233"/>
      <c r="X26" s="234"/>
      <c r="Y26" s="303"/>
      <c r="Z26" s="236"/>
      <c r="AA26" s="233"/>
      <c r="AB26" s="234"/>
      <c r="AC26" s="230"/>
      <c r="AD26" s="234"/>
      <c r="AE26" s="234"/>
      <c r="AF26" s="234"/>
      <c r="AG26" s="234"/>
      <c r="AH26" s="234"/>
      <c r="AI26" s="234"/>
      <c r="AJ26" s="234"/>
      <c r="AK26" s="230"/>
      <c r="AL26" s="236"/>
      <c r="AM26" s="241"/>
      <c r="AN26" s="233"/>
      <c r="AO26" s="236"/>
      <c r="AP26" s="241"/>
      <c r="AQ26" s="241"/>
      <c r="AR26" s="239">
        <f t="shared" si="2"/>
        <v>0</v>
      </c>
      <c r="AS26" s="198"/>
      <c r="AT26" s="559">
        <f>Request!O9</f>
        <v>0</v>
      </c>
      <c r="AU26" s="560" t="str">
        <f t="shared" si="3"/>
        <v xml:space="preserve"> </v>
      </c>
    </row>
    <row r="27" spans="1:47" x14ac:dyDescent="0.25">
      <c r="A27" s="252"/>
      <c r="B27" s="218" t="s">
        <v>18</v>
      </c>
      <c r="C27" s="233"/>
      <c r="D27" s="234"/>
      <c r="E27" s="234"/>
      <c r="F27" s="234"/>
      <c r="G27" s="234"/>
      <c r="H27" s="233"/>
      <c r="I27" s="230"/>
      <c r="J27" s="230"/>
      <c r="K27" s="230"/>
      <c r="L27" s="234"/>
      <c r="M27" s="234"/>
      <c r="N27" s="234"/>
      <c r="O27" s="236"/>
      <c r="P27" s="233"/>
      <c r="Q27" s="234"/>
      <c r="R27" s="234"/>
      <c r="S27" s="234"/>
      <c r="T27" s="235"/>
      <c r="U27" s="234"/>
      <c r="V27" s="304"/>
      <c r="W27" s="233"/>
      <c r="X27" s="234"/>
      <c r="Y27" s="303"/>
      <c r="Z27" s="236"/>
      <c r="AA27" s="233"/>
      <c r="AB27" s="234"/>
      <c r="AC27" s="230"/>
      <c r="AD27" s="234"/>
      <c r="AE27" s="234"/>
      <c r="AF27" s="234"/>
      <c r="AG27" s="234"/>
      <c r="AH27" s="234"/>
      <c r="AI27" s="234"/>
      <c r="AJ27" s="234"/>
      <c r="AK27" s="230"/>
      <c r="AL27" s="236"/>
      <c r="AM27" s="241"/>
      <c r="AN27" s="233"/>
      <c r="AO27" s="229"/>
      <c r="AP27" s="241"/>
      <c r="AQ27" s="241"/>
      <c r="AR27" s="239">
        <f t="shared" si="2"/>
        <v>0</v>
      </c>
      <c r="AS27" s="198"/>
      <c r="AT27" s="559">
        <f>Request!P9</f>
        <v>0</v>
      </c>
      <c r="AU27" s="560" t="str">
        <f t="shared" si="3"/>
        <v xml:space="preserve"> </v>
      </c>
    </row>
    <row r="28" spans="1:47" ht="26.25" customHeight="1" thickBot="1" x14ac:dyDescent="0.3">
      <c r="A28" s="458" t="s">
        <v>13</v>
      </c>
      <c r="B28" s="459"/>
      <c r="C28" s="253">
        <f t="shared" ref="C28:AQ28" si="4">SUM(C6:C27)</f>
        <v>0</v>
      </c>
      <c r="D28" s="254">
        <f t="shared" si="4"/>
        <v>0</v>
      </c>
      <c r="E28" s="254">
        <f t="shared" si="4"/>
        <v>0</v>
      </c>
      <c r="F28" s="254">
        <f t="shared" si="4"/>
        <v>0</v>
      </c>
      <c r="G28" s="254">
        <f t="shared" si="4"/>
        <v>0</v>
      </c>
      <c r="H28" s="253">
        <f t="shared" si="4"/>
        <v>0</v>
      </c>
      <c r="I28" s="256">
        <f t="shared" si="4"/>
        <v>0</v>
      </c>
      <c r="J28" s="254">
        <f t="shared" si="4"/>
        <v>0</v>
      </c>
      <c r="K28" s="256">
        <f t="shared" si="4"/>
        <v>0</v>
      </c>
      <c r="L28" s="254">
        <f t="shared" si="4"/>
        <v>0</v>
      </c>
      <c r="M28" s="254">
        <f t="shared" si="4"/>
        <v>0</v>
      </c>
      <c r="N28" s="254">
        <f t="shared" si="4"/>
        <v>0</v>
      </c>
      <c r="O28" s="255">
        <f t="shared" si="4"/>
        <v>0</v>
      </c>
      <c r="P28" s="253">
        <f t="shared" si="4"/>
        <v>0</v>
      </c>
      <c r="Q28" s="254">
        <f t="shared" si="4"/>
        <v>0</v>
      </c>
      <c r="R28" s="254">
        <f t="shared" si="4"/>
        <v>0</v>
      </c>
      <c r="S28" s="254">
        <f t="shared" si="4"/>
        <v>0</v>
      </c>
      <c r="T28" s="257">
        <f t="shared" ref="T28:U28" si="5">SUM(T6:T27)</f>
        <v>0</v>
      </c>
      <c r="U28" s="254">
        <f t="shared" si="5"/>
        <v>0</v>
      </c>
      <c r="V28" s="596">
        <f t="shared" si="4"/>
        <v>0</v>
      </c>
      <c r="W28" s="253">
        <f t="shared" si="4"/>
        <v>0</v>
      </c>
      <c r="X28" s="254">
        <f t="shared" si="4"/>
        <v>0</v>
      </c>
      <c r="Y28" s="583">
        <f t="shared" si="4"/>
        <v>0</v>
      </c>
      <c r="Z28" s="583">
        <f t="shared" si="4"/>
        <v>0</v>
      </c>
      <c r="AA28" s="253">
        <f t="shared" si="4"/>
        <v>0</v>
      </c>
      <c r="AB28" s="254">
        <f t="shared" si="4"/>
        <v>0</v>
      </c>
      <c r="AC28" s="256">
        <f t="shared" si="4"/>
        <v>0</v>
      </c>
      <c r="AD28" s="254">
        <f t="shared" si="4"/>
        <v>0</v>
      </c>
      <c r="AE28" s="254">
        <f t="shared" si="4"/>
        <v>0</v>
      </c>
      <c r="AF28" s="254">
        <f t="shared" si="4"/>
        <v>0</v>
      </c>
      <c r="AG28" s="254">
        <f t="shared" si="4"/>
        <v>0</v>
      </c>
      <c r="AH28" s="254">
        <f t="shared" si="4"/>
        <v>0</v>
      </c>
      <c r="AI28" s="254">
        <f t="shared" si="4"/>
        <v>0</v>
      </c>
      <c r="AJ28" s="254">
        <f t="shared" ref="AJ28" si="6">SUM(AJ6:AJ27)</f>
        <v>0</v>
      </c>
      <c r="AK28" s="256">
        <f t="shared" si="4"/>
        <v>0</v>
      </c>
      <c r="AL28" s="255">
        <f t="shared" si="4"/>
        <v>0</v>
      </c>
      <c r="AM28" s="258">
        <f t="shared" si="4"/>
        <v>0</v>
      </c>
      <c r="AN28" s="253">
        <f t="shared" si="4"/>
        <v>0</v>
      </c>
      <c r="AO28" s="255">
        <f t="shared" si="4"/>
        <v>0</v>
      </c>
      <c r="AP28" s="258">
        <f t="shared" ref="AP28" si="7">SUM(AP6:AP27)</f>
        <v>0</v>
      </c>
      <c r="AQ28" s="259">
        <f t="shared" si="4"/>
        <v>0</v>
      </c>
      <c r="AR28" s="260">
        <f t="shared" si="2"/>
        <v>0</v>
      </c>
      <c r="AS28" s="261"/>
      <c r="AT28" s="562">
        <f>SUM(AT6:AT27)</f>
        <v>0</v>
      </c>
      <c r="AU28" s="563" t="str">
        <f t="shared" si="3"/>
        <v xml:space="preserve"> </v>
      </c>
    </row>
    <row r="29" spans="1:47" ht="22.5" customHeight="1" thickBot="1" x14ac:dyDescent="0.3">
      <c r="A29" s="460" t="s">
        <v>14</v>
      </c>
      <c r="B29" s="461"/>
      <c r="C29" s="262"/>
      <c r="D29" s="263"/>
      <c r="E29" s="263"/>
      <c r="F29" s="263"/>
      <c r="G29" s="263"/>
      <c r="H29" s="262"/>
      <c r="I29" s="265"/>
      <c r="J29" s="265"/>
      <c r="K29" s="265"/>
      <c r="L29" s="263"/>
      <c r="M29" s="263"/>
      <c r="N29" s="263"/>
      <c r="O29" s="264"/>
      <c r="P29" s="262"/>
      <c r="Q29" s="263"/>
      <c r="R29" s="263"/>
      <c r="S29" s="263"/>
      <c r="T29" s="266"/>
      <c r="U29" s="625"/>
      <c r="V29" s="624"/>
      <c r="W29" s="262"/>
      <c r="X29" s="263"/>
      <c r="Y29" s="584"/>
      <c r="Z29" s="264"/>
      <c r="AA29" s="262"/>
      <c r="AB29" s="263"/>
      <c r="AC29" s="265"/>
      <c r="AD29" s="263"/>
      <c r="AE29" s="263"/>
      <c r="AF29" s="263"/>
      <c r="AG29" s="263"/>
      <c r="AH29" s="263"/>
      <c r="AI29" s="263"/>
      <c r="AJ29" s="263"/>
      <c r="AK29" s="265"/>
      <c r="AL29" s="264"/>
      <c r="AM29" s="267"/>
      <c r="AN29" s="262"/>
      <c r="AO29" s="264"/>
      <c r="AP29" s="56"/>
      <c r="AQ29" s="267"/>
      <c r="AR29" s="268">
        <f t="shared" si="2"/>
        <v>0</v>
      </c>
      <c r="AS29" s="198"/>
      <c r="AT29" s="564"/>
      <c r="AU29" s="565" t="str">
        <f t="shared" si="3"/>
        <v xml:space="preserve"> </v>
      </c>
    </row>
    <row r="30" spans="1:47" ht="13.8" thickTop="1" x14ac:dyDescent="0.25">
      <c r="A30" s="217" t="s">
        <v>153</v>
      </c>
      <c r="B30" s="462"/>
      <c r="C30" s="219"/>
      <c r="D30" s="220"/>
      <c r="E30" s="220"/>
      <c r="F30" s="220"/>
      <c r="G30" s="220"/>
      <c r="H30" s="219"/>
      <c r="I30" s="222"/>
      <c r="J30" s="222"/>
      <c r="K30" s="222"/>
      <c r="L30" s="220"/>
      <c r="M30" s="220"/>
      <c r="N30" s="220"/>
      <c r="O30" s="221"/>
      <c r="P30" s="219"/>
      <c r="Q30" s="220"/>
      <c r="R30" s="220"/>
      <c r="S30" s="220"/>
      <c r="T30" s="223"/>
      <c r="U30" s="220"/>
      <c r="V30" s="595"/>
      <c r="W30" s="219"/>
      <c r="X30" s="220"/>
      <c r="Y30" s="296"/>
      <c r="Z30" s="221"/>
      <c r="AA30" s="219"/>
      <c r="AB30" s="220"/>
      <c r="AC30" s="222"/>
      <c r="AD30" s="220"/>
      <c r="AE30" s="220"/>
      <c r="AF30" s="220"/>
      <c r="AG30" s="220"/>
      <c r="AH30" s="220"/>
      <c r="AI30" s="220"/>
      <c r="AJ30" s="220"/>
      <c r="AK30" s="222"/>
      <c r="AL30" s="221"/>
      <c r="AM30" s="224"/>
      <c r="AN30" s="219"/>
      <c r="AO30" s="221"/>
      <c r="AP30" s="224"/>
      <c r="AQ30" s="224"/>
      <c r="AR30" s="225"/>
      <c r="AS30" s="198"/>
      <c r="AT30" s="1"/>
      <c r="AU30" s="1"/>
    </row>
    <row r="31" spans="1:47" ht="15.9" customHeight="1" x14ac:dyDescent="0.25">
      <c r="A31" s="245" t="s">
        <v>274</v>
      </c>
      <c r="B31" s="457"/>
      <c r="C31" s="429"/>
      <c r="D31" s="437"/>
      <c r="E31" s="437"/>
      <c r="F31" s="437"/>
      <c r="G31" s="437"/>
      <c r="H31" s="429"/>
      <c r="I31" s="437"/>
      <c r="J31" s="437"/>
      <c r="K31" s="437"/>
      <c r="L31" s="437"/>
      <c r="M31" s="437"/>
      <c r="N31" s="437"/>
      <c r="O31" s="435"/>
      <c r="P31" s="429"/>
      <c r="Q31" s="437"/>
      <c r="R31" s="437"/>
      <c r="S31" s="437"/>
      <c r="T31" s="437"/>
      <c r="U31" s="437"/>
      <c r="V31" s="599"/>
      <c r="W31" s="429"/>
      <c r="X31" s="437"/>
      <c r="Y31" s="585"/>
      <c r="Z31" s="435"/>
      <c r="AA31" s="429"/>
      <c r="AB31" s="437"/>
      <c r="AC31" s="628"/>
      <c r="AD31" s="437"/>
      <c r="AE31" s="437"/>
      <c r="AF31" s="437"/>
      <c r="AG31" s="437"/>
      <c r="AH31" s="437"/>
      <c r="AI31" s="437"/>
      <c r="AJ31" s="437"/>
      <c r="AK31" s="628">
        <v>0</v>
      </c>
      <c r="AL31" s="435"/>
      <c r="AM31" s="436"/>
      <c r="AN31" s="429"/>
      <c r="AO31" s="431"/>
      <c r="AP31" s="436"/>
      <c r="AQ31" s="432"/>
      <c r="AR31" s="434"/>
      <c r="AS31" s="198"/>
      <c r="AT31" s="6"/>
      <c r="AU31" s="567"/>
    </row>
    <row r="32" spans="1:47" ht="54" customHeight="1" x14ac:dyDescent="0.25">
      <c r="A32" s="244" t="s">
        <v>161</v>
      </c>
      <c r="B32" s="454"/>
      <c r="C32" s="406" t="s">
        <v>25</v>
      </c>
      <c r="D32" s="404" t="s">
        <v>26</v>
      </c>
      <c r="E32" s="404" t="s">
        <v>46</v>
      </c>
      <c r="F32" s="404" t="s">
        <v>46</v>
      </c>
      <c r="G32" s="404" t="s">
        <v>46</v>
      </c>
      <c r="H32" s="406" t="s">
        <v>46</v>
      </c>
      <c r="I32" s="410" t="s">
        <v>46</v>
      </c>
      <c r="J32" s="404" t="s">
        <v>26</v>
      </c>
      <c r="K32" s="410" t="s">
        <v>268</v>
      </c>
      <c r="L32" s="404" t="s">
        <v>26</v>
      </c>
      <c r="M32" s="404" t="s">
        <v>25</v>
      </c>
      <c r="N32" s="404" t="s">
        <v>28</v>
      </c>
      <c r="O32" s="409" t="s">
        <v>28</v>
      </c>
      <c r="P32" s="406" t="s">
        <v>33</v>
      </c>
      <c r="Q32" s="404" t="s">
        <v>32</v>
      </c>
      <c r="R32" s="404" t="s">
        <v>32</v>
      </c>
      <c r="S32" s="404" t="s">
        <v>32</v>
      </c>
      <c r="T32" s="408" t="s">
        <v>162</v>
      </c>
      <c r="U32" s="320" t="s">
        <v>25</v>
      </c>
      <c r="V32" s="604" t="s">
        <v>210</v>
      </c>
      <c r="W32" s="571" t="s">
        <v>210</v>
      </c>
      <c r="X32" s="404" t="s">
        <v>210</v>
      </c>
      <c r="Y32" s="586" t="s">
        <v>210</v>
      </c>
      <c r="Z32" s="409" t="s">
        <v>46</v>
      </c>
      <c r="AA32" s="406" t="s">
        <v>349</v>
      </c>
      <c r="AB32" s="404" t="s">
        <v>350</v>
      </c>
      <c r="AC32" s="410" t="s">
        <v>350</v>
      </c>
      <c r="AD32" s="404" t="s">
        <v>26</v>
      </c>
      <c r="AE32" s="404" t="s">
        <v>46</v>
      </c>
      <c r="AF32" s="404" t="s">
        <v>25</v>
      </c>
      <c r="AG32" s="404" t="s">
        <v>46</v>
      </c>
      <c r="AH32" s="404" t="s">
        <v>46</v>
      </c>
      <c r="AI32" s="404" t="s">
        <v>382</v>
      </c>
      <c r="AJ32" s="404" t="s">
        <v>27</v>
      </c>
      <c r="AK32" s="410" t="s">
        <v>46</v>
      </c>
      <c r="AL32" s="409" t="s">
        <v>46</v>
      </c>
      <c r="AM32" s="405" t="s">
        <v>46</v>
      </c>
      <c r="AN32" s="406" t="s">
        <v>26</v>
      </c>
      <c r="AO32" s="430"/>
      <c r="AP32" s="405" t="s">
        <v>369</v>
      </c>
      <c r="AQ32" s="453"/>
      <c r="AR32" s="433"/>
      <c r="AS32" s="198"/>
      <c r="AT32" s="15"/>
      <c r="AU32" s="66"/>
    </row>
    <row r="33" spans="1:47" ht="15.9" customHeight="1" x14ac:dyDescent="0.25">
      <c r="A33" s="294" t="s">
        <v>15</v>
      </c>
      <c r="B33" s="452"/>
      <c r="C33" s="270" t="str">
        <f t="shared" ref="C33:AN33" si="8">+IF(C31=0," ",C28/C31)</f>
        <v xml:space="preserve"> </v>
      </c>
      <c r="D33" s="271" t="str">
        <f t="shared" si="8"/>
        <v xml:space="preserve"> </v>
      </c>
      <c r="E33" s="272" t="str">
        <f t="shared" si="8"/>
        <v xml:space="preserve"> </v>
      </c>
      <c r="F33" s="272" t="str">
        <f t="shared" si="8"/>
        <v xml:space="preserve"> </v>
      </c>
      <c r="G33" s="272" t="str">
        <f t="shared" si="8"/>
        <v xml:space="preserve"> </v>
      </c>
      <c r="H33" s="270" t="str">
        <f t="shared" si="8"/>
        <v xml:space="preserve"> </v>
      </c>
      <c r="I33" s="274" t="str">
        <f t="shared" si="8"/>
        <v xml:space="preserve"> </v>
      </c>
      <c r="J33" s="274" t="str">
        <f t="shared" si="8"/>
        <v xml:space="preserve"> </v>
      </c>
      <c r="K33" s="274" t="str">
        <f t="shared" si="8"/>
        <v xml:space="preserve"> </v>
      </c>
      <c r="L33" s="272" t="str">
        <f t="shared" si="8"/>
        <v xml:space="preserve"> </v>
      </c>
      <c r="M33" s="272" t="str">
        <f t="shared" si="8"/>
        <v xml:space="preserve"> </v>
      </c>
      <c r="N33" s="272" t="str">
        <f t="shared" si="8"/>
        <v xml:space="preserve"> </v>
      </c>
      <c r="O33" s="273" t="str">
        <f t="shared" si="8"/>
        <v xml:space="preserve"> </v>
      </c>
      <c r="P33" s="270" t="str">
        <f t="shared" si="8"/>
        <v xml:space="preserve"> </v>
      </c>
      <c r="Q33" s="272" t="str">
        <f>+IF(Q31=0," ",Q28/Q31)</f>
        <v xml:space="preserve"> </v>
      </c>
      <c r="R33" s="272" t="str">
        <f t="shared" si="8"/>
        <v xml:space="preserve"> </v>
      </c>
      <c r="S33" s="272" t="str">
        <f>+IF(S31=0," ",S28/S31)</f>
        <v xml:space="preserve"> </v>
      </c>
      <c r="T33" s="272" t="str">
        <f t="shared" ref="T33:U33" si="9">+IF(T31=0," ",T28/T31)</f>
        <v xml:space="preserve"> </v>
      </c>
      <c r="U33" s="272" t="str">
        <f t="shared" si="9"/>
        <v xml:space="preserve"> </v>
      </c>
      <c r="V33" s="600" t="str">
        <f t="shared" si="8"/>
        <v xml:space="preserve"> </v>
      </c>
      <c r="W33" s="270" t="str">
        <f t="shared" si="8"/>
        <v xml:space="preserve"> </v>
      </c>
      <c r="X33" s="272" t="str">
        <f t="shared" si="8"/>
        <v xml:space="preserve"> </v>
      </c>
      <c r="Y33" s="587" t="str">
        <f t="shared" si="8"/>
        <v xml:space="preserve"> </v>
      </c>
      <c r="Z33" s="273" t="str">
        <f t="shared" si="8"/>
        <v xml:space="preserve"> </v>
      </c>
      <c r="AA33" s="270" t="str">
        <f t="shared" si="8"/>
        <v xml:space="preserve"> </v>
      </c>
      <c r="AB33" s="272" t="str">
        <f t="shared" si="8"/>
        <v xml:space="preserve"> </v>
      </c>
      <c r="AC33" s="274" t="str">
        <f t="shared" si="8"/>
        <v xml:space="preserve"> </v>
      </c>
      <c r="AD33" s="272" t="str">
        <f t="shared" si="8"/>
        <v xml:space="preserve"> </v>
      </c>
      <c r="AE33" s="272" t="str">
        <f t="shared" ref="AE33" si="10">+IF(AE31=0," ",AE28/AE31)</f>
        <v xml:space="preserve"> </v>
      </c>
      <c r="AF33" s="272" t="str">
        <f t="shared" si="8"/>
        <v xml:space="preserve"> </v>
      </c>
      <c r="AG33" s="272" t="str">
        <f t="shared" si="8"/>
        <v xml:space="preserve"> </v>
      </c>
      <c r="AH33" s="272" t="str">
        <f t="shared" si="8"/>
        <v xml:space="preserve"> </v>
      </c>
      <c r="AI33" s="272" t="str">
        <f t="shared" si="8"/>
        <v xml:space="preserve"> </v>
      </c>
      <c r="AJ33" s="272" t="str">
        <f t="shared" ref="AJ33" si="11">+IF(AJ31=0," ",AJ28/AJ31)</f>
        <v xml:space="preserve"> </v>
      </c>
      <c r="AK33" s="274" t="str">
        <f t="shared" si="8"/>
        <v xml:space="preserve"> </v>
      </c>
      <c r="AL33" s="273" t="str">
        <f t="shared" si="8"/>
        <v xml:space="preserve"> </v>
      </c>
      <c r="AM33" s="275" t="str">
        <f t="shared" si="8"/>
        <v xml:space="preserve"> </v>
      </c>
      <c r="AN33" s="270" t="str">
        <f t="shared" si="8"/>
        <v xml:space="preserve"> </v>
      </c>
      <c r="AO33" s="236"/>
      <c r="AP33" s="275" t="str">
        <f t="shared" ref="AP33" si="12">+IF(AP31=0," ",AP28/AP31)</f>
        <v xml:space="preserve"> </v>
      </c>
      <c r="AQ33" s="241"/>
      <c r="AR33" s="276"/>
      <c r="AS33" s="198"/>
      <c r="AU33" s="568"/>
    </row>
    <row r="34" spans="1:47" ht="15.9" customHeight="1" thickBot="1" x14ac:dyDescent="0.3">
      <c r="A34" s="455" t="s">
        <v>275</v>
      </c>
      <c r="B34" s="456"/>
      <c r="C34" s="277"/>
      <c r="D34" s="278"/>
      <c r="E34" s="278"/>
      <c r="F34" s="278"/>
      <c r="G34" s="278"/>
      <c r="H34" s="280"/>
      <c r="I34" s="281"/>
      <c r="J34" s="281"/>
      <c r="K34" s="281"/>
      <c r="L34" s="278"/>
      <c r="M34" s="278"/>
      <c r="N34" s="278">
        <v>0</v>
      </c>
      <c r="O34" s="279"/>
      <c r="P34" s="280"/>
      <c r="Q34" s="278"/>
      <c r="R34" s="278"/>
      <c r="S34" s="278"/>
      <c r="T34" s="282"/>
      <c r="U34" s="278"/>
      <c r="V34" s="601"/>
      <c r="W34" s="280"/>
      <c r="X34" s="278"/>
      <c r="Y34" s="588"/>
      <c r="Z34" s="279"/>
      <c r="AA34" s="280"/>
      <c r="AB34" s="278"/>
      <c r="AC34" s="281"/>
      <c r="AD34" s="278"/>
      <c r="AE34" s="278"/>
      <c r="AF34" s="283"/>
      <c r="AG34" s="278"/>
      <c r="AH34" s="278"/>
      <c r="AI34" s="278"/>
      <c r="AJ34" s="278"/>
      <c r="AK34" s="281"/>
      <c r="AL34" s="279"/>
      <c r="AM34" s="284"/>
      <c r="AN34" s="280"/>
      <c r="AO34" s="285"/>
      <c r="AP34" s="284"/>
      <c r="AQ34" s="286"/>
      <c r="AR34" s="287"/>
      <c r="AS34" s="198"/>
      <c r="AT34" s="4" t="s">
        <v>332</v>
      </c>
      <c r="AU34" s="34"/>
    </row>
    <row r="35" spans="1:47" ht="28.8" customHeight="1" thickBot="1" x14ac:dyDescent="0.3">
      <c r="A35" s="443"/>
      <c r="B35" s="443"/>
      <c r="C35" s="691" t="str">
        <f t="shared" ref="C35:T35" si="13">IF(C28&gt;0,IF(C31,"","Enter Units &amp; Persons Served"),"")</f>
        <v/>
      </c>
      <c r="D35" s="691" t="str">
        <f t="shared" si="13"/>
        <v/>
      </c>
      <c r="E35" s="691" t="str">
        <f t="shared" si="13"/>
        <v/>
      </c>
      <c r="F35" s="691" t="str">
        <f t="shared" si="13"/>
        <v/>
      </c>
      <c r="G35" s="691" t="str">
        <f t="shared" si="13"/>
        <v/>
      </c>
      <c r="H35" s="691" t="str">
        <f t="shared" si="13"/>
        <v/>
      </c>
      <c r="I35" s="691" t="str">
        <f t="shared" si="13"/>
        <v/>
      </c>
      <c r="J35" s="691" t="str">
        <f t="shared" si="13"/>
        <v/>
      </c>
      <c r="K35" s="691" t="str">
        <f t="shared" si="13"/>
        <v/>
      </c>
      <c r="L35" s="691" t="str">
        <f t="shared" si="13"/>
        <v/>
      </c>
      <c r="M35" s="691" t="str">
        <f t="shared" si="13"/>
        <v/>
      </c>
      <c r="N35" s="691" t="str">
        <f t="shared" si="13"/>
        <v/>
      </c>
      <c r="O35" s="691" t="str">
        <f t="shared" si="13"/>
        <v/>
      </c>
      <c r="P35" s="691" t="str">
        <f t="shared" si="13"/>
        <v/>
      </c>
      <c r="Q35" s="691" t="str">
        <f t="shared" ref="Q35" si="14">IF(Q28&gt;0,IF(Q31,"","Enter Units &amp; Persons Served"),"")</f>
        <v/>
      </c>
      <c r="R35" s="691" t="str">
        <f t="shared" si="13"/>
        <v/>
      </c>
      <c r="S35" s="691" t="str">
        <f t="shared" si="13"/>
        <v/>
      </c>
      <c r="T35" s="691" t="str">
        <f t="shared" si="13"/>
        <v/>
      </c>
      <c r="U35" s="691" t="str">
        <f t="shared" ref="U35:AE35" si="15">IF(U28&gt;0,IF(U31,"","Enter Units &amp; Persons Served"),"")</f>
        <v/>
      </c>
      <c r="V35" s="691" t="str">
        <f t="shared" si="15"/>
        <v/>
      </c>
      <c r="W35" s="691" t="str">
        <f t="shared" si="15"/>
        <v/>
      </c>
      <c r="X35" s="691" t="str">
        <f t="shared" si="15"/>
        <v/>
      </c>
      <c r="Y35" s="691" t="str">
        <f t="shared" si="15"/>
        <v/>
      </c>
      <c r="Z35" s="691" t="str">
        <f t="shared" si="15"/>
        <v/>
      </c>
      <c r="AA35" s="691" t="str">
        <f t="shared" si="15"/>
        <v/>
      </c>
      <c r="AB35" s="691" t="str">
        <f t="shared" si="15"/>
        <v/>
      </c>
      <c r="AC35" s="691" t="str">
        <f t="shared" si="15"/>
        <v/>
      </c>
      <c r="AD35" s="691" t="str">
        <f t="shared" si="15"/>
        <v/>
      </c>
      <c r="AE35" s="691" t="str">
        <f t="shared" si="15"/>
        <v/>
      </c>
      <c r="AF35" s="691" t="str">
        <f>IF(AF28&gt;0,IF(AF31,"","Enter Units"),"")</f>
        <v/>
      </c>
      <c r="AG35" s="691" t="str">
        <f>IF(AG28&gt;0,IF(AG31,"","Enter Units &amp; Persons Served"),"")</f>
        <v/>
      </c>
      <c r="AH35" s="691" t="str">
        <f>IF(AH28&gt;0,IF(AH31,"","Enter Units &amp; Persons Served"),"")</f>
        <v/>
      </c>
      <c r="AI35" s="691" t="str">
        <f>IF(AI28&gt;0,IF(AI31,"","Enter Units &amp; Audience Size"),"")</f>
        <v/>
      </c>
      <c r="AJ35" s="691" t="str">
        <f t="shared" ref="AJ35:AN35" si="16">IF(AJ28&gt;0,IF(AJ31,"","Enter Units &amp; Persons Served"),"")</f>
        <v/>
      </c>
      <c r="AK35" s="691" t="str">
        <f t="shared" si="16"/>
        <v/>
      </c>
      <c r="AL35" s="692" t="str">
        <f t="shared" si="16"/>
        <v/>
      </c>
      <c r="AM35" s="692" t="str">
        <f t="shared" si="16"/>
        <v/>
      </c>
      <c r="AN35" s="692" t="str">
        <f t="shared" si="16"/>
        <v/>
      </c>
      <c r="AO35" s="536"/>
      <c r="AP35" s="692" t="str">
        <f>IF(AP28&gt;0,IF(AP31,"","Enter Units &amp; Persons Served"),"")</f>
        <v/>
      </c>
      <c r="AQ35" s="536"/>
      <c r="AR35" s="536"/>
      <c r="AS35" s="198"/>
      <c r="AT35" s="1" t="s">
        <v>335</v>
      </c>
      <c r="AU35" s="566"/>
    </row>
    <row r="36" spans="1:47" customFormat="1" ht="16.5" customHeight="1" x14ac:dyDescent="0.25">
      <c r="A36" s="444" t="s">
        <v>154</v>
      </c>
      <c r="B36" s="445"/>
      <c r="C36" s="85"/>
      <c r="D36" s="168"/>
      <c r="E36" s="168"/>
      <c r="F36" s="168"/>
      <c r="G36" s="168"/>
      <c r="H36" s="85"/>
      <c r="I36" s="387"/>
      <c r="J36" s="168"/>
      <c r="K36" s="384"/>
      <c r="L36" s="384"/>
      <c r="M36" s="168"/>
      <c r="N36" s="168"/>
      <c r="O36" s="96"/>
      <c r="P36" s="387"/>
      <c r="Q36" s="389"/>
      <c r="R36" s="384"/>
      <c r="S36" s="389"/>
      <c r="T36" s="389"/>
      <c r="U36" s="168"/>
      <c r="V36" s="626"/>
      <c r="W36" s="85"/>
      <c r="X36" s="168"/>
      <c r="Y36" s="589"/>
      <c r="Z36" s="96"/>
      <c r="AA36" s="85"/>
      <c r="AB36" s="168"/>
      <c r="AC36" s="387"/>
      <c r="AD36" s="168"/>
      <c r="AE36" s="168"/>
      <c r="AF36" s="169"/>
      <c r="AG36" s="168"/>
      <c r="AH36" s="168"/>
      <c r="AI36" s="168"/>
      <c r="AJ36" s="168"/>
      <c r="AK36" s="387"/>
      <c r="AL36" s="96"/>
      <c r="AM36" s="86"/>
      <c r="AN36" s="85"/>
      <c r="AO36" s="86"/>
      <c r="AP36" s="241"/>
      <c r="AQ36" s="390"/>
      <c r="AR36" s="385">
        <f>SUM(C36:AQ36)</f>
        <v>0</v>
      </c>
      <c r="AS36" s="1"/>
      <c r="AT36" s="1" t="s">
        <v>334</v>
      </c>
      <c r="AU36" s="34"/>
    </row>
    <row r="37" spans="1:47" customFormat="1" ht="16.5" customHeight="1" thickBot="1" x14ac:dyDescent="0.3">
      <c r="A37" s="446" t="s">
        <v>140</v>
      </c>
      <c r="B37" s="447"/>
      <c r="C37" s="88"/>
      <c r="D37" s="49"/>
      <c r="E37" s="49"/>
      <c r="F37" s="49"/>
      <c r="G37" s="49"/>
      <c r="H37" s="51"/>
      <c r="I37" s="95"/>
      <c r="J37" s="50"/>
      <c r="K37" s="95"/>
      <c r="L37" s="59"/>
      <c r="M37" s="50"/>
      <c r="N37" s="49"/>
      <c r="O37" s="92"/>
      <c r="P37" s="388"/>
      <c r="Q37" s="59"/>
      <c r="R37" s="59"/>
      <c r="S37" s="59"/>
      <c r="T37" s="49"/>
      <c r="U37" s="49"/>
      <c r="V37" s="627"/>
      <c r="W37" s="630"/>
      <c r="X37" s="631"/>
      <c r="Y37" s="632"/>
      <c r="Z37" s="633"/>
      <c r="AA37" s="88"/>
      <c r="AB37" s="49"/>
      <c r="AC37" s="629"/>
      <c r="AD37" s="49"/>
      <c r="AE37" s="49"/>
      <c r="AF37" s="50"/>
      <c r="AG37" s="49"/>
      <c r="AH37" s="49"/>
      <c r="AI37" s="50"/>
      <c r="AJ37" s="49"/>
      <c r="AK37" s="629"/>
      <c r="AL37" s="92"/>
      <c r="AM37" s="56"/>
      <c r="AN37" s="51"/>
      <c r="AO37" s="52"/>
      <c r="AP37" s="56"/>
      <c r="AQ37" s="53"/>
      <c r="AR37" s="61">
        <f>SUM(C37:AQ37)</f>
        <v>0</v>
      </c>
      <c r="AS37" s="15"/>
      <c r="AT37" s="7" t="s">
        <v>333</v>
      </c>
      <c r="AU37" s="193"/>
    </row>
    <row r="38" spans="1:47" customFormat="1" ht="13.8" thickTop="1" x14ac:dyDescent="0.25">
      <c r="B38" s="1"/>
      <c r="C38" s="15" t="s">
        <v>173</v>
      </c>
      <c r="D38" s="198"/>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200"/>
      <c r="AS38" s="200"/>
    </row>
    <row r="39" spans="1:47" customFormat="1" x14ac:dyDescent="0.25">
      <c r="A39" s="48" t="str">
        <f>Payment!A26</f>
        <v>Revised 9/6/2024</v>
      </c>
      <c r="B39" s="48"/>
      <c r="C39" s="198"/>
      <c r="D39" s="198"/>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34"/>
    </row>
    <row r="40" spans="1:47" x14ac:dyDescent="0.25">
      <c r="E40" s="198" t="s">
        <v>110</v>
      </c>
    </row>
    <row r="51" spans="4:5" ht="14.25" customHeight="1" x14ac:dyDescent="0.25"/>
    <row r="52" spans="4:5" x14ac:dyDescent="0.25">
      <c r="D52" s="261"/>
      <c r="E52" s="289"/>
    </row>
    <row r="53" spans="4:5" x14ac:dyDescent="0.25">
      <c r="D53" s="261"/>
      <c r="E53" s="289"/>
    </row>
    <row r="54" spans="4:5" x14ac:dyDescent="0.25">
      <c r="D54" s="261"/>
      <c r="E54" s="289"/>
    </row>
    <row r="55" spans="4:5" x14ac:dyDescent="0.25">
      <c r="D55" s="261"/>
      <c r="E55" s="289"/>
    </row>
    <row r="56" spans="4:5" x14ac:dyDescent="0.25">
      <c r="D56" s="261"/>
      <c r="E56" s="289"/>
    </row>
    <row r="57" spans="4:5" x14ac:dyDescent="0.25">
      <c r="D57" s="261"/>
      <c r="E57" s="289"/>
    </row>
    <row r="58" spans="4:5" x14ac:dyDescent="0.25">
      <c r="D58" s="261"/>
      <c r="E58" s="289"/>
    </row>
    <row r="59" spans="4:5" x14ac:dyDescent="0.25">
      <c r="D59" s="261"/>
      <c r="E59" s="289"/>
    </row>
    <row r="60" spans="4:5" x14ac:dyDescent="0.25">
      <c r="D60" s="261"/>
      <c r="E60" s="289"/>
    </row>
    <row r="61" spans="4:5" x14ac:dyDescent="0.25">
      <c r="D61" s="261"/>
      <c r="E61" s="289"/>
    </row>
    <row r="62" spans="4:5" x14ac:dyDescent="0.25">
      <c r="D62" s="261"/>
      <c r="E62" s="261"/>
    </row>
    <row r="63" spans="4:5" x14ac:dyDescent="0.25">
      <c r="D63" s="261"/>
      <c r="E63" s="261"/>
    </row>
    <row r="72" spans="1:1" x14ac:dyDescent="0.25">
      <c r="A72" s="290"/>
    </row>
  </sheetData>
  <sheetProtection algorithmName="SHA-512" hashValue="SWxZyIxtLeGzFZeCUMiThuBGLbiJVdHDBqVU+sPbUnGe2RIE6bV4pQ2roaRwuUCUSodMNsdDuf4vytzOJnEEQw==" saltValue="JMCu2Dn+wqu4aQXNktqiMw==" spinCount="100000" sheet="1" objects="1" scenarios="1"/>
  <mergeCells count="7">
    <mergeCell ref="AN3:AO3"/>
    <mergeCell ref="AT3:AU3"/>
    <mergeCell ref="W3:Z3"/>
    <mergeCell ref="C3:G3"/>
    <mergeCell ref="H3:O3"/>
    <mergeCell ref="AA3:AL3"/>
    <mergeCell ref="P3:V3"/>
  </mergeCells>
  <conditionalFormatting sqref="C36:P36 R36 C37:G37 I37 K37 N37:O37 AG37:AH37 AK37:AL37">
    <cfRule type="cellIs" dxfId="43" priority="118" operator="notBetween">
      <formula>C14*2</formula>
      <formula>C14/2</formula>
    </cfRule>
  </conditionalFormatting>
  <conditionalFormatting sqref="C35:AN35">
    <cfRule type="cellIs" dxfId="42" priority="5" operator="equal">
      <formula>"Enter Units"</formula>
    </cfRule>
    <cfRule type="cellIs" dxfId="41" priority="6" operator="equal">
      <formula>"Enter Units &amp; Persons Served"</formula>
    </cfRule>
    <cfRule type="cellIs" dxfId="40" priority="7" operator="equal">
      <formula>"Enter Units &amp; Audience Size"</formula>
    </cfRule>
  </conditionalFormatting>
  <conditionalFormatting sqref="H14:P14 R14 AG14:AI14 AK14:AO14 C14:G15">
    <cfRule type="cellIs" dxfId="39" priority="39" operator="notBetween">
      <formula>C36*2</formula>
      <formula>C36/2</formula>
    </cfRule>
  </conditionalFormatting>
  <conditionalFormatting sqref="I15 K15 N15:O15 AG15:AH15 AK15:AL15">
    <cfRule type="cellIs" dxfId="38" priority="40" operator="notBetween">
      <formula>I37*2</formula>
      <formula>I37/2</formula>
    </cfRule>
  </conditionalFormatting>
  <conditionalFormatting sqref="T15">
    <cfRule type="cellIs" dxfId="37" priority="31" operator="notBetween">
      <formula>T37*2</formula>
      <formula>T37/2</formula>
    </cfRule>
  </conditionalFormatting>
  <conditionalFormatting sqref="T37">
    <cfRule type="cellIs" dxfId="36" priority="33" operator="notBetween">
      <formula>T15*2</formula>
      <formula>T15/2</formula>
    </cfRule>
  </conditionalFormatting>
  <conditionalFormatting sqref="U14:AE15">
    <cfRule type="cellIs" dxfId="35" priority="16" operator="notBetween">
      <formula>U36*2</formula>
      <formula>U36/2</formula>
    </cfRule>
  </conditionalFormatting>
  <conditionalFormatting sqref="U36:AE37">
    <cfRule type="cellIs" dxfId="34" priority="19" operator="notBetween">
      <formula>U14*2</formula>
      <formula>U14/2</formula>
    </cfRule>
  </conditionalFormatting>
  <conditionalFormatting sqref="AG36:AI36 AK36:AO36">
    <cfRule type="cellIs" dxfId="33" priority="92" operator="notBetween">
      <formula>AG14*2</formula>
      <formula>AG14/2</formula>
    </cfRule>
  </conditionalFormatting>
  <conditionalFormatting sqref="AJ14:AJ15">
    <cfRule type="cellIs" dxfId="32" priority="11" operator="notBetween">
      <formula>AJ36*2</formula>
      <formula>AJ36/2</formula>
    </cfRule>
  </conditionalFormatting>
  <conditionalFormatting sqref="AJ36:AJ37">
    <cfRule type="cellIs" dxfId="31" priority="14" operator="notBetween">
      <formula>AJ14*2</formula>
      <formula>AJ14/2</formula>
    </cfRule>
  </conditionalFormatting>
  <conditionalFormatting sqref="AP35">
    <cfRule type="cellIs" dxfId="30" priority="9" operator="equal">
      <formula>"Enter Units &amp; Persons Served"</formula>
    </cfRule>
  </conditionalFormatting>
  <pageMargins left="0.7" right="0.5" top="0.63" bottom="0.48" header="0.44" footer="0.3"/>
  <pageSetup scale="89" fitToWidth="0" orientation="landscape" r:id="rId1"/>
  <headerFooter alignWithMargins="0">
    <oddHeader>&amp;C&amp;"Arial,Bold"&amp;12Title III &amp;"Arial,Regular"&amp;10
&amp;"Arial,Bold"&amp;12(Except III-E)</oddHeader>
    <oddFooter xml:space="preserve">&amp;CPage &amp;P of &amp;N&amp;R&amp;6&amp;F &amp;A
Printed &amp;D
</oddFooter>
  </headerFooter>
  <colBreaks count="1" manualBreakCount="1">
    <brk id="3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sheetPr>
  <dimension ref="A1:AF65"/>
  <sheetViews>
    <sheetView showGridLines="0" showZeros="0" zoomScaleNormal="100" zoomScaleSheetLayoutView="100" workbookViewId="0">
      <pane xSplit="2" ySplit="4" topLeftCell="V5" activePane="bottomRight" state="frozen"/>
      <selection activeCell="A27" sqref="A27"/>
      <selection pane="topRight" activeCell="A27" sqref="A27"/>
      <selection pane="bottomLeft" activeCell="A27" sqref="A27"/>
      <selection pane="bottomRight" activeCell="C3" sqref="C3"/>
    </sheetView>
  </sheetViews>
  <sheetFormatPr defaultColWidth="9" defaultRowHeight="13.2" x14ac:dyDescent="0.25"/>
  <cols>
    <col min="1" max="1" width="7.88671875" style="200" customWidth="1"/>
    <col min="2" max="2" width="25.88671875" style="200" customWidth="1"/>
    <col min="3" max="30" width="16.88671875" style="198" customWidth="1"/>
    <col min="31" max="31" width="14.88671875" style="198" customWidth="1"/>
    <col min="32" max="32" width="12.109375" style="200" bestFit="1" customWidth="1"/>
    <col min="33" max="16384" width="9" style="200"/>
  </cols>
  <sheetData>
    <row r="1" spans="1:31" x14ac:dyDescent="0.25">
      <c r="A1" s="5" t="s">
        <v>80</v>
      </c>
      <c r="B1" s="98" t="str">
        <f>Payment!B1</f>
        <v>0</v>
      </c>
      <c r="C1" s="195"/>
      <c r="D1" s="195"/>
      <c r="E1" s="195"/>
      <c r="F1" s="195"/>
      <c r="G1" s="195"/>
    </row>
    <row r="2" spans="1:31" ht="13.8" thickBot="1" x14ac:dyDescent="0.3">
      <c r="A2" s="5" t="s">
        <v>111</v>
      </c>
      <c r="B2" s="98">
        <f>Payment!B2</f>
        <v>0</v>
      </c>
      <c r="C2" s="201" t="s">
        <v>258</v>
      </c>
      <c r="D2" s="291"/>
      <c r="E2" s="291"/>
      <c r="F2" s="291"/>
      <c r="G2" s="291"/>
      <c r="H2" s="203"/>
      <c r="I2" s="203"/>
      <c r="J2" s="203"/>
      <c r="K2" s="203"/>
      <c r="L2" s="203"/>
      <c r="M2" s="203"/>
      <c r="N2" s="203"/>
      <c r="O2" s="203"/>
      <c r="P2" s="203"/>
      <c r="Q2" s="203"/>
      <c r="R2" s="203"/>
      <c r="S2" s="203"/>
      <c r="T2" s="203"/>
      <c r="U2" s="203"/>
      <c r="V2" s="203"/>
      <c r="W2" s="203"/>
      <c r="X2" s="203"/>
      <c r="Y2" s="203"/>
      <c r="Z2" s="203"/>
      <c r="AA2" s="203"/>
      <c r="AB2" s="203"/>
      <c r="AC2" s="203"/>
      <c r="AD2" s="203"/>
      <c r="AE2" s="203"/>
    </row>
    <row r="3" spans="1:31" s="646" customFormat="1" ht="71.25" customHeight="1" thickBot="1" x14ac:dyDescent="0.3">
      <c r="A3" s="643" t="s">
        <v>107</v>
      </c>
      <c r="B3" s="643"/>
      <c r="C3" s="644" t="s">
        <v>155</v>
      </c>
      <c r="D3" s="645" t="s">
        <v>156</v>
      </c>
      <c r="E3" s="644" t="s">
        <v>157</v>
      </c>
      <c r="F3" s="644" t="s">
        <v>273</v>
      </c>
      <c r="G3" s="644" t="s">
        <v>351</v>
      </c>
      <c r="H3" s="644" t="s">
        <v>352</v>
      </c>
      <c r="I3" s="644" t="s">
        <v>353</v>
      </c>
      <c r="J3" s="651" t="s">
        <v>308</v>
      </c>
      <c r="K3" s="652"/>
      <c r="L3" s="652"/>
      <c r="M3" s="652"/>
      <c r="N3" s="653"/>
      <c r="O3" s="703" t="s">
        <v>309</v>
      </c>
      <c r="P3" s="704"/>
      <c r="Q3" s="704"/>
      <c r="R3" s="704"/>
      <c r="S3" s="704"/>
      <c r="T3" s="704"/>
      <c r="U3" s="704"/>
      <c r="V3" s="704"/>
      <c r="W3" s="704"/>
      <c r="X3" s="704"/>
      <c r="Y3" s="704"/>
      <c r="Z3" s="704"/>
      <c r="AA3" s="704"/>
      <c r="AB3" s="704"/>
      <c r="AC3" s="644" t="s">
        <v>368</v>
      </c>
      <c r="AD3" s="658" t="s">
        <v>49</v>
      </c>
      <c r="AE3" s="656"/>
    </row>
    <row r="4" spans="1:31" s="216" customFormat="1" ht="55.5" customHeight="1" x14ac:dyDescent="0.3">
      <c r="A4" s="217" t="s">
        <v>0</v>
      </c>
      <c r="B4" s="448"/>
      <c r="C4" s="638" t="s">
        <v>155</v>
      </c>
      <c r="D4" s="638" t="s">
        <v>156</v>
      </c>
      <c r="E4" s="638" t="s">
        <v>157</v>
      </c>
      <c r="F4" s="210" t="s">
        <v>273</v>
      </c>
      <c r="G4" s="292" t="s">
        <v>262</v>
      </c>
      <c r="H4" s="661" t="s">
        <v>352</v>
      </c>
      <c r="I4" s="662" t="s">
        <v>353</v>
      </c>
      <c r="J4" s="634" t="s">
        <v>269</v>
      </c>
      <c r="K4" s="649" t="s">
        <v>270</v>
      </c>
      <c r="L4" s="649" t="s">
        <v>271</v>
      </c>
      <c r="M4" s="649" t="s">
        <v>272</v>
      </c>
      <c r="N4" s="650" t="s">
        <v>104</v>
      </c>
      <c r="O4" s="660" t="s">
        <v>355</v>
      </c>
      <c r="P4" s="153" t="s">
        <v>356</v>
      </c>
      <c r="Q4" s="153" t="s">
        <v>21</v>
      </c>
      <c r="R4" s="153" t="s">
        <v>348</v>
      </c>
      <c r="S4" s="160" t="s">
        <v>357</v>
      </c>
      <c r="T4" s="654" t="s">
        <v>158</v>
      </c>
      <c r="U4" s="654" t="s">
        <v>12</v>
      </c>
      <c r="V4" s="654" t="s">
        <v>22</v>
      </c>
      <c r="W4" s="654" t="s">
        <v>23</v>
      </c>
      <c r="X4" s="654" t="s">
        <v>24</v>
      </c>
      <c r="Y4" s="654" t="s">
        <v>11</v>
      </c>
      <c r="Z4" s="655" t="s">
        <v>159</v>
      </c>
      <c r="AA4" s="649" t="s">
        <v>152</v>
      </c>
      <c r="AB4" s="650" t="s">
        <v>172</v>
      </c>
      <c r="AC4" s="662" t="s">
        <v>368</v>
      </c>
      <c r="AD4" s="657" t="s">
        <v>37</v>
      </c>
      <c r="AE4" s="537" t="s">
        <v>256</v>
      </c>
    </row>
    <row r="5" spans="1:31" ht="24" customHeight="1" x14ac:dyDescent="0.25">
      <c r="A5" s="217" t="s">
        <v>1</v>
      </c>
      <c r="B5" s="294"/>
      <c r="C5" s="224"/>
      <c r="D5" s="224"/>
      <c r="E5" s="224"/>
      <c r="F5" s="220"/>
      <c r="G5" s="295"/>
      <c r="H5" s="224"/>
      <c r="I5" s="295"/>
      <c r="J5" s="219"/>
      <c r="K5" s="223"/>
      <c r="L5" s="223"/>
      <c r="M5" s="223"/>
      <c r="N5" s="221"/>
      <c r="O5" s="219"/>
      <c r="P5" s="222"/>
      <c r="Q5" s="222"/>
      <c r="R5" s="222"/>
      <c r="S5" s="222"/>
      <c r="T5" s="220"/>
      <c r="U5" s="220"/>
      <c r="V5" s="220"/>
      <c r="W5" s="220"/>
      <c r="X5" s="220"/>
      <c r="Y5" s="220"/>
      <c r="Z5" s="296"/>
      <c r="AA5" s="223"/>
      <c r="AB5" s="221"/>
      <c r="AC5" s="295"/>
      <c r="AD5" s="297"/>
      <c r="AE5" s="538"/>
    </row>
    <row r="6" spans="1:31" x14ac:dyDescent="0.25">
      <c r="A6" s="240"/>
      <c r="B6" s="294" t="s">
        <v>6</v>
      </c>
      <c r="C6" s="238"/>
      <c r="D6" s="238"/>
      <c r="E6" s="238"/>
      <c r="F6" s="228"/>
      <c r="G6" s="298"/>
      <c r="H6" s="238"/>
      <c r="I6" s="298"/>
      <c r="J6" s="226"/>
      <c r="K6" s="232"/>
      <c r="L6" s="232"/>
      <c r="M6" s="232"/>
      <c r="N6" s="229"/>
      <c r="O6" s="226"/>
      <c r="P6" s="231"/>
      <c r="Q6" s="231"/>
      <c r="R6" s="231"/>
      <c r="S6" s="231"/>
      <c r="T6" s="228"/>
      <c r="U6" s="228"/>
      <c r="V6" s="232"/>
      <c r="W6" s="232"/>
      <c r="X6" s="232"/>
      <c r="Y6" s="228"/>
      <c r="Z6" s="299"/>
      <c r="AA6" s="232"/>
      <c r="AB6" s="229"/>
      <c r="AC6" s="298"/>
      <c r="AD6" s="300"/>
      <c r="AE6" s="539">
        <f>SUM(C6:AD6)</f>
        <v>0</v>
      </c>
    </row>
    <row r="7" spans="1:31" x14ac:dyDescent="0.25">
      <c r="A7" s="217" t="s">
        <v>126</v>
      </c>
      <c r="B7" s="294"/>
      <c r="C7" s="224"/>
      <c r="D7" s="224"/>
      <c r="E7" s="224"/>
      <c r="F7" s="220"/>
      <c r="G7" s="295"/>
      <c r="H7" s="224"/>
      <c r="I7" s="295"/>
      <c r="J7" s="219"/>
      <c r="K7" s="223"/>
      <c r="L7" s="223"/>
      <c r="M7" s="223"/>
      <c r="N7" s="221"/>
      <c r="O7" s="219"/>
      <c r="P7" s="222"/>
      <c r="Q7" s="222"/>
      <c r="R7" s="222"/>
      <c r="S7" s="222"/>
      <c r="T7" s="220"/>
      <c r="U7" s="220"/>
      <c r="V7" s="223"/>
      <c r="W7" s="223"/>
      <c r="X7" s="223"/>
      <c r="Y7" s="220"/>
      <c r="Z7" s="296"/>
      <c r="AA7" s="223"/>
      <c r="AB7" s="221"/>
      <c r="AC7" s="295"/>
      <c r="AD7" s="297"/>
      <c r="AE7" s="538"/>
    </row>
    <row r="8" spans="1:31" x14ac:dyDescent="0.25">
      <c r="A8" s="463"/>
      <c r="B8" s="294" t="s">
        <v>7</v>
      </c>
      <c r="C8" s="238"/>
      <c r="D8" s="238"/>
      <c r="E8" s="238"/>
      <c r="F8" s="228"/>
      <c r="G8" s="298"/>
      <c r="H8" s="238"/>
      <c r="I8" s="298"/>
      <c r="J8" s="226"/>
      <c r="K8" s="232"/>
      <c r="L8" s="232"/>
      <c r="M8" s="232"/>
      <c r="N8" s="229"/>
      <c r="O8" s="226"/>
      <c r="P8" s="231"/>
      <c r="Q8" s="231"/>
      <c r="R8" s="231"/>
      <c r="S8" s="231"/>
      <c r="T8" s="228"/>
      <c r="U8" s="228"/>
      <c r="V8" s="232"/>
      <c r="W8" s="232"/>
      <c r="X8" s="232"/>
      <c r="Y8" s="228"/>
      <c r="Z8" s="299"/>
      <c r="AA8" s="232"/>
      <c r="AB8" s="229"/>
      <c r="AC8" s="302"/>
      <c r="AD8" s="300"/>
      <c r="AE8" s="539">
        <f>SUM(C8:AD8)</f>
        <v>0</v>
      </c>
    </row>
    <row r="9" spans="1:31" x14ac:dyDescent="0.25">
      <c r="A9" s="252"/>
      <c r="B9" s="294" t="s">
        <v>150</v>
      </c>
      <c r="C9" s="238"/>
      <c r="D9" s="238"/>
      <c r="E9" s="238"/>
      <c r="F9" s="228"/>
      <c r="G9" s="298"/>
      <c r="H9" s="238"/>
      <c r="I9" s="298"/>
      <c r="J9" s="226"/>
      <c r="K9" s="232"/>
      <c r="L9" s="232"/>
      <c r="M9" s="232"/>
      <c r="N9" s="229"/>
      <c r="O9" s="226"/>
      <c r="P9" s="231"/>
      <c r="Q9" s="231"/>
      <c r="R9" s="231"/>
      <c r="S9" s="231"/>
      <c r="T9" s="228"/>
      <c r="U9" s="228"/>
      <c r="V9" s="232"/>
      <c r="W9" s="232"/>
      <c r="X9" s="232"/>
      <c r="Y9" s="228"/>
      <c r="Z9" s="299"/>
      <c r="AA9" s="232"/>
      <c r="AB9" s="229"/>
      <c r="AC9" s="302"/>
      <c r="AD9" s="301"/>
      <c r="AE9" s="539">
        <f>SUM(C9:AD9)</f>
        <v>0</v>
      </c>
    </row>
    <row r="10" spans="1:31" x14ac:dyDescent="0.25">
      <c r="A10" s="245"/>
      <c r="B10" s="294" t="s">
        <v>8</v>
      </c>
      <c r="C10" s="241"/>
      <c r="D10" s="241"/>
      <c r="E10" s="241"/>
      <c r="F10" s="234"/>
      <c r="G10" s="302"/>
      <c r="H10" s="241"/>
      <c r="I10" s="298"/>
      <c r="J10" s="226"/>
      <c r="K10" s="232"/>
      <c r="L10" s="232"/>
      <c r="M10" s="232"/>
      <c r="N10" s="229"/>
      <c r="O10" s="226"/>
      <c r="P10" s="231"/>
      <c r="Q10" s="231"/>
      <c r="R10" s="231"/>
      <c r="S10" s="231"/>
      <c r="T10" s="234"/>
      <c r="U10" s="234"/>
      <c r="V10" s="232"/>
      <c r="W10" s="232"/>
      <c r="X10" s="232"/>
      <c r="Y10" s="228"/>
      <c r="Z10" s="299"/>
      <c r="AA10" s="235"/>
      <c r="AB10" s="229"/>
      <c r="AC10" s="302"/>
      <c r="AD10" s="301"/>
      <c r="AE10" s="539">
        <f>SUM(C10:AD10)</f>
        <v>0</v>
      </c>
    </row>
    <row r="11" spans="1:31" x14ac:dyDescent="0.25">
      <c r="A11" s="217" t="s">
        <v>9</v>
      </c>
      <c r="B11" s="294"/>
      <c r="C11" s="224"/>
      <c r="D11" s="224"/>
      <c r="E11" s="224"/>
      <c r="F11" s="220"/>
      <c r="G11" s="295"/>
      <c r="H11" s="224"/>
      <c r="I11" s="295"/>
      <c r="J11" s="219"/>
      <c r="K11" s="223"/>
      <c r="L11" s="223"/>
      <c r="M11" s="223"/>
      <c r="N11" s="221"/>
      <c r="O11" s="219"/>
      <c r="P11" s="222"/>
      <c r="Q11" s="222"/>
      <c r="R11" s="222"/>
      <c r="S11" s="222"/>
      <c r="T11" s="220"/>
      <c r="U11" s="220"/>
      <c r="V11" s="223"/>
      <c r="W11" s="223"/>
      <c r="X11" s="223"/>
      <c r="Y11" s="220"/>
      <c r="Z11" s="296"/>
      <c r="AA11" s="223"/>
      <c r="AB11" s="221"/>
      <c r="AC11" s="295"/>
      <c r="AD11" s="297"/>
      <c r="AE11" s="538"/>
    </row>
    <row r="12" spans="1:31" x14ac:dyDescent="0.25">
      <c r="A12" s="244"/>
      <c r="B12" s="294" t="s">
        <v>265</v>
      </c>
      <c r="C12" s="238"/>
      <c r="D12" s="238"/>
      <c r="E12" s="238"/>
      <c r="F12" s="228"/>
      <c r="G12" s="298"/>
      <c r="H12" s="238"/>
      <c r="I12" s="298"/>
      <c r="J12" s="226"/>
      <c r="K12" s="232"/>
      <c r="L12" s="232"/>
      <c r="M12" s="232"/>
      <c r="N12" s="229">
        <v>0</v>
      </c>
      <c r="O12" s="226"/>
      <c r="P12" s="231"/>
      <c r="Q12" s="231"/>
      <c r="R12" s="231"/>
      <c r="S12" s="231"/>
      <c r="T12" s="228"/>
      <c r="U12" s="228"/>
      <c r="V12" s="232"/>
      <c r="W12" s="232"/>
      <c r="X12" s="232"/>
      <c r="Y12" s="228"/>
      <c r="Z12" s="299"/>
      <c r="AA12" s="232"/>
      <c r="AB12" s="229"/>
      <c r="AC12" s="302"/>
      <c r="AD12" s="300"/>
      <c r="AE12" s="539">
        <f>SUM(C12:AD12)</f>
        <v>0</v>
      </c>
    </row>
    <row r="13" spans="1:31" x14ac:dyDescent="0.25">
      <c r="A13" s="243"/>
      <c r="B13" s="294" t="s">
        <v>125</v>
      </c>
      <c r="C13" s="241"/>
      <c r="D13" s="241"/>
      <c r="E13" s="241"/>
      <c r="F13" s="234"/>
      <c r="G13" s="302"/>
      <c r="H13" s="241"/>
      <c r="I13" s="302"/>
      <c r="J13" s="233"/>
      <c r="K13" s="235"/>
      <c r="L13" s="235"/>
      <c r="M13" s="235"/>
      <c r="N13" s="236"/>
      <c r="O13" s="233"/>
      <c r="P13" s="230"/>
      <c r="Q13" s="230"/>
      <c r="R13" s="230"/>
      <c r="S13" s="230"/>
      <c r="T13" s="228"/>
      <c r="U13" s="228"/>
      <c r="V13" s="235"/>
      <c r="W13" s="235"/>
      <c r="X13" s="235"/>
      <c r="Y13" s="234"/>
      <c r="Z13" s="303"/>
      <c r="AA13" s="235"/>
      <c r="AB13" s="236"/>
      <c r="AC13" s="302"/>
      <c r="AD13" s="301"/>
      <c r="AE13" s="539">
        <f>SUM(C13:AD13)</f>
        <v>0</v>
      </c>
    </row>
    <row r="14" spans="1:31" x14ac:dyDescent="0.25">
      <c r="A14" s="217" t="s">
        <v>10</v>
      </c>
      <c r="B14" s="294"/>
      <c r="C14" s="224"/>
      <c r="D14" s="224"/>
      <c r="E14" s="224"/>
      <c r="F14" s="220"/>
      <c r="G14" s="295"/>
      <c r="H14" s="224"/>
      <c r="I14" s="295"/>
      <c r="J14" s="219"/>
      <c r="K14" s="223"/>
      <c r="L14" s="223"/>
      <c r="M14" s="223"/>
      <c r="N14" s="221"/>
      <c r="O14" s="219"/>
      <c r="P14" s="222"/>
      <c r="Q14" s="222"/>
      <c r="R14" s="222"/>
      <c r="S14" s="222"/>
      <c r="T14" s="220"/>
      <c r="U14" s="220"/>
      <c r="V14" s="223"/>
      <c r="W14" s="223"/>
      <c r="X14" s="223"/>
      <c r="Y14" s="220"/>
      <c r="Z14" s="296"/>
      <c r="AA14" s="223"/>
      <c r="AB14" s="221"/>
      <c r="AC14" s="295"/>
      <c r="AD14" s="297"/>
      <c r="AE14" s="538"/>
    </row>
    <row r="15" spans="1:31" x14ac:dyDescent="0.25">
      <c r="A15" s="252"/>
      <c r="B15" s="218" t="s">
        <v>266</v>
      </c>
      <c r="C15" s="238"/>
      <c r="D15" s="238"/>
      <c r="E15" s="238"/>
      <c r="F15" s="228"/>
      <c r="G15" s="298"/>
      <c r="H15" s="238"/>
      <c r="I15" s="298"/>
      <c r="J15" s="226"/>
      <c r="K15" s="232"/>
      <c r="L15" s="232"/>
      <c r="M15" s="232"/>
      <c r="N15" s="229"/>
      <c r="O15" s="226"/>
      <c r="P15" s="231"/>
      <c r="Q15" s="231"/>
      <c r="R15" s="231"/>
      <c r="S15" s="231"/>
      <c r="T15" s="228"/>
      <c r="U15" s="228"/>
      <c r="V15" s="232"/>
      <c r="W15" s="232"/>
      <c r="X15" s="232"/>
      <c r="Y15" s="228"/>
      <c r="Z15" s="299"/>
      <c r="AA15" s="299"/>
      <c r="AB15" s="229"/>
      <c r="AC15" s="302"/>
      <c r="AD15" s="298"/>
      <c r="AE15" s="539">
        <f>SUM(C15:AD15)</f>
        <v>0</v>
      </c>
    </row>
    <row r="16" spans="1:31" x14ac:dyDescent="0.25">
      <c r="A16" s="240"/>
      <c r="B16" s="294" t="s">
        <v>116</v>
      </c>
      <c r="C16" s="241"/>
      <c r="D16" s="241"/>
      <c r="E16" s="241"/>
      <c r="F16" s="234"/>
      <c r="G16" s="302"/>
      <c r="H16" s="241"/>
      <c r="I16" s="298"/>
      <c r="J16" s="226"/>
      <c r="K16" s="232"/>
      <c r="L16" s="232"/>
      <c r="M16" s="232"/>
      <c r="N16" s="229"/>
      <c r="O16" s="226"/>
      <c r="P16" s="231"/>
      <c r="Q16" s="231"/>
      <c r="R16" s="231"/>
      <c r="S16" s="231"/>
      <c r="T16" s="234"/>
      <c r="U16" s="234"/>
      <c r="V16" s="232"/>
      <c r="W16" s="232"/>
      <c r="X16" s="232"/>
      <c r="Y16" s="234"/>
      <c r="Z16" s="303"/>
      <c r="AA16" s="235"/>
      <c r="AB16" s="236"/>
      <c r="AC16" s="302"/>
      <c r="AD16" s="301"/>
      <c r="AE16" s="539">
        <f>SUM(C16:AD16)</f>
        <v>0</v>
      </c>
    </row>
    <row r="17" spans="1:32" x14ac:dyDescent="0.25">
      <c r="A17" s="252"/>
      <c r="B17" s="294" t="s">
        <v>11</v>
      </c>
      <c r="C17" s="241"/>
      <c r="D17" s="241"/>
      <c r="E17" s="241"/>
      <c r="F17" s="234"/>
      <c r="G17" s="302"/>
      <c r="H17" s="241"/>
      <c r="I17" s="302"/>
      <c r="J17" s="233"/>
      <c r="K17" s="235"/>
      <c r="L17" s="235"/>
      <c r="M17" s="235"/>
      <c r="N17" s="236"/>
      <c r="O17" s="233"/>
      <c r="P17" s="230"/>
      <c r="Q17" s="230"/>
      <c r="R17" s="230"/>
      <c r="S17" s="230"/>
      <c r="T17" s="234"/>
      <c r="U17" s="234"/>
      <c r="V17" s="235"/>
      <c r="W17" s="235"/>
      <c r="X17" s="235"/>
      <c r="Y17" s="228"/>
      <c r="Z17" s="299"/>
      <c r="AA17" s="235"/>
      <c r="AB17" s="236"/>
      <c r="AC17" s="302"/>
      <c r="AD17" s="301"/>
      <c r="AE17" s="539">
        <f>SUM(C17:AD17)</f>
        <v>0</v>
      </c>
    </row>
    <row r="18" spans="1:32" x14ac:dyDescent="0.25">
      <c r="A18" s="240"/>
      <c r="B18" s="294" t="s">
        <v>12</v>
      </c>
      <c r="C18" s="241"/>
      <c r="D18" s="241"/>
      <c r="E18" s="241"/>
      <c r="F18" s="234"/>
      <c r="G18" s="302"/>
      <c r="H18" s="241"/>
      <c r="I18" s="302"/>
      <c r="J18" s="233"/>
      <c r="K18" s="235"/>
      <c r="L18" s="235"/>
      <c r="M18" s="235"/>
      <c r="N18" s="236"/>
      <c r="O18" s="233"/>
      <c r="P18" s="230"/>
      <c r="Q18" s="230"/>
      <c r="R18" s="230"/>
      <c r="S18" s="230"/>
      <c r="T18" s="234"/>
      <c r="U18" s="228"/>
      <c r="V18" s="235"/>
      <c r="W18" s="235"/>
      <c r="X18" s="235"/>
      <c r="Y18" s="234"/>
      <c r="Z18" s="303"/>
      <c r="AA18" s="235"/>
      <c r="AB18" s="236"/>
      <c r="AC18" s="302"/>
      <c r="AD18" s="301"/>
      <c r="AE18" s="539">
        <f>SUM(C18:AD18)</f>
        <v>0</v>
      </c>
    </row>
    <row r="19" spans="1:32" x14ac:dyDescent="0.25">
      <c r="A19" s="240"/>
      <c r="B19" s="294" t="s">
        <v>219</v>
      </c>
      <c r="C19" s="241"/>
      <c r="D19" s="241"/>
      <c r="E19" s="241"/>
      <c r="F19" s="234"/>
      <c r="G19" s="302"/>
      <c r="H19" s="241"/>
      <c r="I19" s="302"/>
      <c r="J19" s="302"/>
      <c r="K19" s="235"/>
      <c r="L19" s="235"/>
      <c r="M19" s="235"/>
      <c r="N19" s="236"/>
      <c r="O19" s="233"/>
      <c r="P19" s="230"/>
      <c r="Q19" s="230"/>
      <c r="R19" s="230"/>
      <c r="S19" s="230"/>
      <c r="T19" s="228"/>
      <c r="U19" s="228"/>
      <c r="V19" s="235"/>
      <c r="W19" s="235"/>
      <c r="X19" s="235"/>
      <c r="Y19" s="234"/>
      <c r="Z19" s="234"/>
      <c r="AA19" s="303"/>
      <c r="AB19" s="236"/>
      <c r="AC19" s="302"/>
      <c r="AD19" s="301"/>
      <c r="AE19" s="539">
        <f>SUM(C19:AD19)</f>
        <v>0</v>
      </c>
    </row>
    <row r="20" spans="1:32" ht="26.25" customHeight="1" x14ac:dyDescent="0.25">
      <c r="A20" s="217" t="s">
        <v>13</v>
      </c>
      <c r="B20" s="448"/>
      <c r="C20" s="308">
        <f t="shared" ref="C20:AE20" si="0">SUM(C6:C19)</f>
        <v>0</v>
      </c>
      <c r="D20" s="308">
        <f t="shared" si="0"/>
        <v>0</v>
      </c>
      <c r="E20" s="308">
        <f t="shared" si="0"/>
        <v>0</v>
      </c>
      <c r="F20" s="306">
        <f t="shared" ref="F20:G20" si="1">SUM(F6:F19)</f>
        <v>0</v>
      </c>
      <c r="G20" s="305">
        <f t="shared" si="1"/>
        <v>0</v>
      </c>
      <c r="H20" s="308">
        <f t="shared" si="0"/>
        <v>0</v>
      </c>
      <c r="I20" s="305">
        <f t="shared" si="0"/>
        <v>0</v>
      </c>
      <c r="J20" s="309">
        <f t="shared" si="0"/>
        <v>0</v>
      </c>
      <c r="K20" s="306">
        <f t="shared" si="0"/>
        <v>0</v>
      </c>
      <c r="L20" s="306">
        <f t="shared" si="0"/>
        <v>0</v>
      </c>
      <c r="M20" s="306">
        <f t="shared" si="0"/>
        <v>0</v>
      </c>
      <c r="N20" s="310">
        <f t="shared" si="0"/>
        <v>0</v>
      </c>
      <c r="O20" s="309">
        <f t="shared" si="0"/>
        <v>0</v>
      </c>
      <c r="P20" s="307">
        <f t="shared" si="0"/>
        <v>0</v>
      </c>
      <c r="Q20" s="307">
        <f t="shared" si="0"/>
        <v>0</v>
      </c>
      <c r="R20" s="307">
        <f t="shared" si="0"/>
        <v>0</v>
      </c>
      <c r="S20" s="307">
        <f t="shared" si="0"/>
        <v>0</v>
      </c>
      <c r="T20" s="306">
        <f t="shared" si="0"/>
        <v>0</v>
      </c>
      <c r="U20" s="306">
        <f t="shared" si="0"/>
        <v>0</v>
      </c>
      <c r="V20" s="306">
        <f t="shared" ref="V20:W20" si="2">SUM(V6:V19)</f>
        <v>0</v>
      </c>
      <c r="W20" s="306">
        <f t="shared" si="2"/>
        <v>0</v>
      </c>
      <c r="X20" s="306">
        <f t="shared" si="0"/>
        <v>0</v>
      </c>
      <c r="Y20" s="306">
        <f t="shared" ref="Y20:Z20" si="3">SUM(Y6:Y19)</f>
        <v>0</v>
      </c>
      <c r="Z20" s="306">
        <f t="shared" si="3"/>
        <v>0</v>
      </c>
      <c r="AA20" s="311">
        <f t="shared" si="0"/>
        <v>0</v>
      </c>
      <c r="AB20" s="310">
        <f t="shared" si="0"/>
        <v>0</v>
      </c>
      <c r="AC20" s="305">
        <f t="shared" ref="AC20" si="4">SUM(AC6:AC19)</f>
        <v>0</v>
      </c>
      <c r="AD20" s="309">
        <f t="shared" si="0"/>
        <v>0</v>
      </c>
      <c r="AE20" s="540">
        <f t="shared" si="0"/>
        <v>0</v>
      </c>
    </row>
    <row r="21" spans="1:32" ht="22.5" customHeight="1" thickBot="1" x14ac:dyDescent="0.3">
      <c r="A21" s="450" t="s">
        <v>14</v>
      </c>
      <c r="B21" s="451"/>
      <c r="C21" s="315"/>
      <c r="D21" s="315"/>
      <c r="E21" s="315"/>
      <c r="F21" s="313"/>
      <c r="G21" s="312"/>
      <c r="H21" s="315"/>
      <c r="I21" s="642"/>
      <c r="J21" s="312"/>
      <c r="K21" s="313"/>
      <c r="L21" s="313"/>
      <c r="M21" s="313"/>
      <c r="N21" s="314"/>
      <c r="O21" s="312"/>
      <c r="P21" s="635"/>
      <c r="Q21" s="635"/>
      <c r="R21" s="635"/>
      <c r="S21" s="635"/>
      <c r="T21" s="313"/>
      <c r="U21" s="313"/>
      <c r="V21" s="313"/>
      <c r="W21" s="313"/>
      <c r="X21" s="313"/>
      <c r="Y21" s="313"/>
      <c r="Z21" s="316"/>
      <c r="AA21" s="316"/>
      <c r="AB21" s="314"/>
      <c r="AC21" s="302"/>
      <c r="AD21" s="317"/>
      <c r="AE21" s="541">
        <f>SUM(C21:AD21)</f>
        <v>0</v>
      </c>
    </row>
    <row r="22" spans="1:32" x14ac:dyDescent="0.25">
      <c r="A22" s="439" t="s">
        <v>153</v>
      </c>
      <c r="B22" s="440"/>
      <c r="C22" s="224"/>
      <c r="D22" s="224"/>
      <c r="E22" s="224"/>
      <c r="F22" s="220"/>
      <c r="G22" s="295"/>
      <c r="H22" s="224"/>
      <c r="I22" s="295"/>
      <c r="J22" s="219"/>
      <c r="K22" s="223"/>
      <c r="L22" s="223"/>
      <c r="M22" s="223"/>
      <c r="N22" s="221"/>
      <c r="O22" s="219"/>
      <c r="P22" s="222"/>
      <c r="Q22" s="222"/>
      <c r="R22" s="222"/>
      <c r="S22" s="222"/>
      <c r="T22" s="220"/>
      <c r="U22" s="220"/>
      <c r="V22" s="223"/>
      <c r="W22" s="223"/>
      <c r="X22" s="223"/>
      <c r="Y22" s="220"/>
      <c r="Z22" s="296"/>
      <c r="AA22" s="223"/>
      <c r="AB22" s="221"/>
      <c r="AC22" s="295"/>
      <c r="AD22" s="297"/>
      <c r="AE22" s="538"/>
    </row>
    <row r="23" spans="1:32" ht="17.399999999999999" customHeight="1" x14ac:dyDescent="0.25">
      <c r="A23" s="245" t="s">
        <v>276</v>
      </c>
      <c r="B23" s="441"/>
      <c r="C23" s="436"/>
      <c r="D23" s="436"/>
      <c r="E23" s="436"/>
      <c r="F23" s="437"/>
      <c r="G23" s="429"/>
      <c r="H23" s="436"/>
      <c r="I23" s="594"/>
      <c r="J23" s="429"/>
      <c r="K23" s="437"/>
      <c r="L23" s="437"/>
      <c r="M23" s="437"/>
      <c r="N23" s="435"/>
      <c r="O23" s="429"/>
      <c r="P23" s="628"/>
      <c r="Q23" s="628"/>
      <c r="R23" s="628"/>
      <c r="S23" s="628"/>
      <c r="T23" s="437"/>
      <c r="U23" s="437"/>
      <c r="V23" s="437"/>
      <c r="W23" s="437"/>
      <c r="X23" s="437"/>
      <c r="Y23" s="437"/>
      <c r="Z23" s="438"/>
      <c r="AA23" s="438"/>
      <c r="AB23" s="435"/>
      <c r="AC23" s="594"/>
      <c r="AD23" s="432"/>
      <c r="AE23" s="542"/>
    </row>
    <row r="24" spans="1:32" s="269" customFormat="1" ht="17.399999999999999" customHeight="1" x14ac:dyDescent="0.25">
      <c r="A24" s="407" t="s">
        <v>161</v>
      </c>
      <c r="B24" s="442"/>
      <c r="C24" s="321" t="s">
        <v>25</v>
      </c>
      <c r="D24" s="603" t="s">
        <v>210</v>
      </c>
      <c r="E24" s="321" t="s">
        <v>25</v>
      </c>
      <c r="F24" s="323" t="s">
        <v>46</v>
      </c>
      <c r="G24" s="319" t="s">
        <v>26</v>
      </c>
      <c r="H24" s="321" t="s">
        <v>169</v>
      </c>
      <c r="I24" s="319" t="s">
        <v>354</v>
      </c>
      <c r="J24" s="322" t="s">
        <v>46</v>
      </c>
      <c r="K24" s="323" t="s">
        <v>46</v>
      </c>
      <c r="L24" s="323" t="s">
        <v>46</v>
      </c>
      <c r="M24" s="323" t="s">
        <v>46</v>
      </c>
      <c r="N24" s="324" t="s">
        <v>171</v>
      </c>
      <c r="O24" s="319" t="s">
        <v>349</v>
      </c>
      <c r="P24" s="320" t="s">
        <v>350</v>
      </c>
      <c r="Q24" s="320" t="s">
        <v>46</v>
      </c>
      <c r="R24" s="320" t="s">
        <v>350</v>
      </c>
      <c r="S24" s="320" t="s">
        <v>46</v>
      </c>
      <c r="T24" s="323" t="s">
        <v>33</v>
      </c>
      <c r="U24" s="323" t="s">
        <v>32</v>
      </c>
      <c r="V24" s="323" t="s">
        <v>46</v>
      </c>
      <c r="W24" s="323" t="s">
        <v>46</v>
      </c>
      <c r="X24" s="323" t="s">
        <v>27</v>
      </c>
      <c r="Y24" s="323" t="s">
        <v>28</v>
      </c>
      <c r="Z24" s="326" t="s">
        <v>28</v>
      </c>
      <c r="AA24" s="325" t="s">
        <v>163</v>
      </c>
      <c r="AB24" s="324" t="s">
        <v>171</v>
      </c>
      <c r="AC24" s="319" t="s">
        <v>369</v>
      </c>
      <c r="AD24" s="327"/>
      <c r="AE24" s="543"/>
    </row>
    <row r="25" spans="1:32" ht="17.399999999999999" customHeight="1" x14ac:dyDescent="0.25">
      <c r="A25" s="294" t="s">
        <v>15</v>
      </c>
      <c r="B25" s="329"/>
      <c r="C25" s="275" t="str">
        <f t="shared" ref="C25:K25" si="5">IF(C23=0," ",C20/C23)</f>
        <v xml:space="preserve"> </v>
      </c>
      <c r="D25" s="275" t="str">
        <f t="shared" si="5"/>
        <v xml:space="preserve"> </v>
      </c>
      <c r="E25" s="275" t="str">
        <f t="shared" si="5"/>
        <v xml:space="preserve"> </v>
      </c>
      <c r="F25" s="272" t="str">
        <f t="shared" si="5"/>
        <v xml:space="preserve"> </v>
      </c>
      <c r="G25" s="330" t="str">
        <f>IF(G23=0," ",G20/G23)</f>
        <v xml:space="preserve"> </v>
      </c>
      <c r="H25" s="275" t="str">
        <f t="shared" si="5"/>
        <v xml:space="preserve"> </v>
      </c>
      <c r="I25" s="330" t="str">
        <f t="shared" si="5"/>
        <v xml:space="preserve"> </v>
      </c>
      <c r="J25" s="330" t="str">
        <f t="shared" si="5"/>
        <v xml:space="preserve"> </v>
      </c>
      <c r="K25" s="272" t="str">
        <f t="shared" si="5"/>
        <v xml:space="preserve"> </v>
      </c>
      <c r="L25" s="272" t="str">
        <f t="shared" ref="L25:M25" si="6">IF(L23=0," ",L20/L23)</f>
        <v xml:space="preserve"> </v>
      </c>
      <c r="M25" s="272" t="str">
        <f t="shared" si="6"/>
        <v xml:space="preserve"> </v>
      </c>
      <c r="N25" s="600" t="str">
        <f>IF(N23=0," ",N20/N23)</f>
        <v xml:space="preserve"> </v>
      </c>
      <c r="O25" s="330" t="str">
        <f>IF(O23=0," ",O20/O23)</f>
        <v xml:space="preserve"> </v>
      </c>
      <c r="P25" s="272" t="str">
        <f t="shared" ref="P25:S25" si="7">IF(P23=0," ",P20/P23)</f>
        <v xml:space="preserve"> </v>
      </c>
      <c r="Q25" s="272" t="str">
        <f t="shared" si="7"/>
        <v xml:space="preserve"> </v>
      </c>
      <c r="R25" s="272" t="str">
        <f t="shared" si="7"/>
        <v xml:space="preserve"> </v>
      </c>
      <c r="S25" s="272" t="str">
        <f t="shared" si="7"/>
        <v xml:space="preserve"> </v>
      </c>
      <c r="T25" s="272" t="str">
        <f t="shared" ref="T25:AA25" si="8">IF(T23=0," ",T20/T23)</f>
        <v xml:space="preserve"> </v>
      </c>
      <c r="U25" s="272" t="str">
        <f t="shared" si="8"/>
        <v xml:space="preserve"> </v>
      </c>
      <c r="V25" s="272" t="str">
        <f t="shared" si="8"/>
        <v xml:space="preserve"> </v>
      </c>
      <c r="W25" s="272" t="str">
        <f t="shared" ref="W25:X25" si="9">IF(W23=0," ",W20/W23)</f>
        <v xml:space="preserve"> </v>
      </c>
      <c r="X25" s="272" t="str">
        <f t="shared" si="9"/>
        <v xml:space="preserve"> </v>
      </c>
      <c r="Y25" s="272" t="str">
        <f t="shared" si="8"/>
        <v xml:space="preserve"> </v>
      </c>
      <c r="Z25" s="274" t="str">
        <f>IF(Z23=0," ",Z20/Z23)</f>
        <v xml:space="preserve"> </v>
      </c>
      <c r="AA25" s="272" t="str">
        <f t="shared" si="8"/>
        <v xml:space="preserve"> </v>
      </c>
      <c r="AB25" s="274" t="str">
        <f>IF(AB23=0," ",AB20/AB23)</f>
        <v xml:space="preserve"> </v>
      </c>
      <c r="AC25" s="330" t="str">
        <f t="shared" ref="AC25" si="10">IF(AC23=0," ",AC20/AC23)</f>
        <v xml:space="preserve"> </v>
      </c>
      <c r="AD25" s="301"/>
      <c r="AE25" s="544"/>
    </row>
    <row r="26" spans="1:32" ht="17.399999999999999" customHeight="1" x14ac:dyDescent="0.25">
      <c r="A26" s="244" t="s">
        <v>177</v>
      </c>
      <c r="B26" s="331"/>
      <c r="C26" s="376"/>
      <c r="D26" s="671"/>
      <c r="E26" s="640"/>
      <c r="F26" s="335"/>
      <c r="G26" s="336"/>
      <c r="H26" s="381" t="s">
        <v>170</v>
      </c>
      <c r="I26" s="333"/>
      <c r="J26" s="332"/>
      <c r="K26" s="333"/>
      <c r="L26" s="333"/>
      <c r="M26" s="333"/>
      <c r="N26" s="334"/>
      <c r="O26" s="659"/>
      <c r="P26" s="659"/>
      <c r="Q26" s="659"/>
      <c r="R26" s="659"/>
      <c r="S26" s="659"/>
      <c r="T26" s="335"/>
      <c r="U26" s="335"/>
      <c r="V26" s="333"/>
      <c r="W26" s="333"/>
      <c r="X26" s="333"/>
      <c r="Y26" s="335"/>
      <c r="Z26" s="337"/>
      <c r="AA26" s="333"/>
      <c r="AB26" s="334"/>
      <c r="AC26" s="334"/>
      <c r="AD26" s="338"/>
      <c r="AE26" s="545"/>
    </row>
    <row r="27" spans="1:32" ht="17.399999999999999" customHeight="1" x14ac:dyDescent="0.25">
      <c r="A27" s="294" t="s">
        <v>178</v>
      </c>
      <c r="B27" s="329"/>
      <c r="C27" s="342"/>
      <c r="D27" s="347"/>
      <c r="E27" s="342"/>
      <c r="F27" s="340"/>
      <c r="G27" s="346"/>
      <c r="H27" s="342"/>
      <c r="I27" s="344"/>
      <c r="J27" s="343"/>
      <c r="K27" s="344"/>
      <c r="L27" s="344"/>
      <c r="M27" s="345"/>
      <c r="N27" s="341"/>
      <c r="O27" s="636"/>
      <c r="P27" s="636"/>
      <c r="Q27" s="636"/>
      <c r="R27" s="636"/>
      <c r="S27" s="636"/>
      <c r="T27" s="340"/>
      <c r="U27" s="340"/>
      <c r="V27" s="344"/>
      <c r="W27" s="344"/>
      <c r="X27" s="344"/>
      <c r="Y27" s="340"/>
      <c r="Z27" s="347"/>
      <c r="AA27" s="344"/>
      <c r="AB27" s="341"/>
      <c r="AC27" s="341"/>
      <c r="AD27" s="348"/>
      <c r="AE27" s="546"/>
    </row>
    <row r="28" spans="1:32" ht="17.399999999999999" customHeight="1" thickBot="1" x14ac:dyDescent="0.3">
      <c r="A28" s="350" t="s">
        <v>277</v>
      </c>
      <c r="C28" s="639"/>
      <c r="D28" s="352"/>
      <c r="E28" s="639"/>
      <c r="F28" s="351"/>
      <c r="G28" s="382"/>
      <c r="H28" s="353"/>
      <c r="I28" s="354"/>
      <c r="J28" s="647"/>
      <c r="K28" s="354"/>
      <c r="L28" s="354"/>
      <c r="M28" s="354"/>
      <c r="N28" s="648"/>
      <c r="O28" s="637"/>
      <c r="P28" s="637"/>
      <c r="Q28" s="637"/>
      <c r="R28" s="637"/>
      <c r="S28" s="637"/>
      <c r="T28" s="351"/>
      <c r="U28" s="351"/>
      <c r="V28" s="356"/>
      <c r="W28" s="356"/>
      <c r="X28" s="356"/>
      <c r="Y28" s="351"/>
      <c r="Z28" s="352"/>
      <c r="AA28" s="356"/>
      <c r="AB28" s="355"/>
      <c r="AC28" s="355"/>
      <c r="AD28" s="357"/>
      <c r="AE28" s="547"/>
    </row>
    <row r="29" spans="1:32" ht="13.8" thickBot="1" x14ac:dyDescent="0.3">
      <c r="A29" s="443"/>
      <c r="B29" s="443"/>
      <c r="C29" s="288"/>
      <c r="D29" s="288"/>
      <c r="E29" s="288"/>
      <c r="F29" s="288"/>
      <c r="G29" s="288"/>
      <c r="H29" s="288"/>
      <c r="I29" s="288"/>
      <c r="J29" s="288"/>
      <c r="K29" s="288"/>
      <c r="L29" s="288"/>
      <c r="M29" s="288"/>
      <c r="N29" s="288"/>
      <c r="O29" s="288"/>
      <c r="P29" s="288"/>
      <c r="Q29" s="288"/>
      <c r="R29" s="288"/>
      <c r="S29" s="288"/>
      <c r="T29" s="288"/>
      <c r="U29" s="288"/>
      <c r="V29" s="288"/>
      <c r="W29" s="288"/>
      <c r="X29" s="288"/>
      <c r="Y29" s="288"/>
      <c r="Z29" s="288"/>
      <c r="AA29" s="288"/>
      <c r="AB29" s="288"/>
      <c r="AC29" s="288"/>
      <c r="AD29" s="288"/>
      <c r="AE29" s="288"/>
    </row>
    <row r="30" spans="1:32" customFormat="1" ht="19.5" customHeight="1" x14ac:dyDescent="0.25">
      <c r="A30" s="444" t="s">
        <v>154</v>
      </c>
      <c r="B30" s="445"/>
      <c r="C30" s="93"/>
      <c r="D30" s="93"/>
      <c r="E30" s="93"/>
      <c r="F30" s="89"/>
      <c r="G30" s="386"/>
      <c r="H30" s="93"/>
      <c r="I30" s="386"/>
      <c r="J30" s="87"/>
      <c r="K30" s="89"/>
      <c r="L30" s="89"/>
      <c r="M30" s="89"/>
      <c r="N30" s="91"/>
      <c r="O30" s="87"/>
      <c r="P30" s="90"/>
      <c r="Q30" s="90"/>
      <c r="R30" s="90"/>
      <c r="S30" s="90"/>
      <c r="T30" s="89"/>
      <c r="U30" s="89"/>
      <c r="V30" s="89"/>
      <c r="W30" s="89"/>
      <c r="X30" s="89"/>
      <c r="Y30" s="89"/>
      <c r="Z30" s="89"/>
      <c r="AA30" s="90"/>
      <c r="AB30" s="91"/>
      <c r="AC30" s="551"/>
      <c r="AD30" s="551"/>
      <c r="AE30" s="574">
        <f t="shared" ref="AE30:AE31" si="11">SUM(C30:AD30)</f>
        <v>0</v>
      </c>
      <c r="AF30" s="7">
        <f>SUM(C30:AE30)</f>
        <v>0</v>
      </c>
    </row>
    <row r="31" spans="1:32" customFormat="1" ht="13.8" thickBot="1" x14ac:dyDescent="0.3">
      <c r="A31" s="446" t="s">
        <v>140</v>
      </c>
      <c r="B31" s="447"/>
      <c r="C31" s="664"/>
      <c r="D31" s="664"/>
      <c r="E31" s="664"/>
      <c r="F31" s="50"/>
      <c r="G31" s="549"/>
      <c r="H31" s="56"/>
      <c r="I31" s="88"/>
      <c r="J31" s="88"/>
      <c r="K31" s="49"/>
      <c r="L31" s="49"/>
      <c r="M31" s="57"/>
      <c r="N31" s="548"/>
      <c r="O31" s="88"/>
      <c r="P31" s="629"/>
      <c r="Q31" s="629"/>
      <c r="R31" s="629"/>
      <c r="S31" s="629"/>
      <c r="T31" s="50"/>
      <c r="U31" s="50"/>
      <c r="V31" s="49"/>
      <c r="W31" s="49"/>
      <c r="X31" s="49"/>
      <c r="Y31" s="49"/>
      <c r="Z31" s="49"/>
      <c r="AA31" s="388"/>
      <c r="AB31" s="548"/>
      <c r="AC31" s="550"/>
      <c r="AD31" s="550"/>
      <c r="AE31" s="663">
        <f t="shared" si="11"/>
        <v>0</v>
      </c>
      <c r="AF31" s="7">
        <f>SUM(C31:AE31)</f>
        <v>0</v>
      </c>
    </row>
    <row r="32" spans="1:32" customFormat="1" ht="13.8" thickTop="1" x14ac:dyDescent="0.25">
      <c r="B32" s="1"/>
      <c r="C32" s="7"/>
      <c r="D32" s="7"/>
      <c r="E32" s="7"/>
      <c r="F32" s="7"/>
      <c r="G32" s="7"/>
      <c r="H32" s="94"/>
      <c r="I32" s="94"/>
      <c r="J32" s="94"/>
      <c r="K32" s="15"/>
      <c r="L32" s="15"/>
      <c r="M32" s="15"/>
      <c r="N32" s="15"/>
      <c r="O32" s="15"/>
      <c r="P32" s="15"/>
      <c r="Q32" s="15"/>
      <c r="R32" s="15"/>
      <c r="S32" s="15"/>
      <c r="T32" s="15"/>
      <c r="U32" s="15"/>
      <c r="V32" s="15"/>
      <c r="W32" s="15"/>
      <c r="X32" s="15"/>
      <c r="Y32" s="15"/>
      <c r="Z32" s="15"/>
      <c r="AA32" s="15"/>
      <c r="AB32" s="15"/>
      <c r="AC32" s="94"/>
      <c r="AD32" s="15"/>
      <c r="AE32" s="15"/>
      <c r="AF32" s="15"/>
    </row>
    <row r="33" spans="1:32" customFormat="1" ht="12.75" customHeight="1" x14ac:dyDescent="0.25">
      <c r="A33" s="48" t="str">
        <f>Payment!A26</f>
        <v>Revised 9/6/2024</v>
      </c>
      <c r="C33" s="15" t="s">
        <v>189</v>
      </c>
      <c r="D33" s="198"/>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row>
    <row r="44" spans="1:32" ht="14.25" customHeight="1" x14ac:dyDescent="0.25"/>
    <row r="65" spans="1:1" x14ac:dyDescent="0.25">
      <c r="A65" s="290"/>
    </row>
  </sheetData>
  <sheetProtection algorithmName="SHA-512" hashValue="02dg8w4KP4wI8hYxv/wxBWsRKcVI8/ZpiRZfGfLOLsja9BZAFCtSEu8+mg6RJ56wtESM2/uZXmnkYDzZ//D7Dg==" saltValue="prFNxEPNYagEWJmqLyPUUQ==" spinCount="100000" sheet="1" objects="1" scenarios="1"/>
  <mergeCells count="1">
    <mergeCell ref="O3:AB3"/>
  </mergeCells>
  <conditionalFormatting sqref="C26 J26:X26 H27 K27:L27 N27:X27 C27:E28 J28:X28">
    <cfRule type="expression" dxfId="29" priority="8">
      <formula>AND(C$20&gt;0,C26=0)</formula>
    </cfRule>
  </conditionalFormatting>
  <conditionalFormatting sqref="C9:U9">
    <cfRule type="cellIs" dxfId="28" priority="36" operator="notBetween">
      <formula>C30*2</formula>
      <formula>C30/2</formula>
    </cfRule>
  </conditionalFormatting>
  <conditionalFormatting sqref="C30:U30">
    <cfRule type="cellIs" dxfId="27" priority="37" operator="notBetween">
      <formula>C9*2</formula>
      <formula>C9/2</formula>
    </cfRule>
  </conditionalFormatting>
  <conditionalFormatting sqref="F26:G28">
    <cfRule type="expression" dxfId="26" priority="6">
      <formula>AND(F$20&gt;0,F26=0)</formula>
    </cfRule>
  </conditionalFormatting>
  <conditionalFormatting sqref="I26:I28">
    <cfRule type="expression" dxfId="25" priority="5">
      <formula>AND(I$20&gt;0,I26=0)</formula>
    </cfRule>
  </conditionalFormatting>
  <conditionalFormatting sqref="I10:S10">
    <cfRule type="cellIs" dxfId="24" priority="35" operator="notBetween">
      <formula>I31*2</formula>
      <formula>I31/2</formula>
    </cfRule>
  </conditionalFormatting>
  <conditionalFormatting sqref="I31:S31">
    <cfRule type="cellIs" dxfId="23" priority="1" operator="notBetween">
      <formula>I10*2</formula>
      <formula>I10/2</formula>
    </cfRule>
  </conditionalFormatting>
  <conditionalFormatting sqref="V9:Z10">
    <cfRule type="cellIs" dxfId="22" priority="17" operator="notBetween">
      <formula>V30*2</formula>
      <formula>V30/2</formula>
    </cfRule>
  </conditionalFormatting>
  <conditionalFormatting sqref="V30:Z31">
    <cfRule type="cellIs" dxfId="21" priority="19" operator="notBetween">
      <formula>V9*2</formula>
      <formula>V9/2</formula>
    </cfRule>
  </conditionalFormatting>
  <conditionalFormatting sqref="Y26:AC28">
    <cfRule type="expression" dxfId="20" priority="2">
      <formula>AND(Y$20&gt;0,Y26=0)</formula>
    </cfRule>
  </conditionalFormatting>
  <conditionalFormatting sqref="AA9:AB9">
    <cfRule type="cellIs" dxfId="19" priority="44" operator="notBetween">
      <formula>AA30*2</formula>
      <formula>AA30/2</formula>
    </cfRule>
  </conditionalFormatting>
  <conditionalFormatting sqref="AA30:AB30">
    <cfRule type="cellIs" dxfId="18" priority="48" operator="notBetween">
      <formula>AA9*2</formula>
      <formula>AA9/2</formula>
    </cfRule>
  </conditionalFormatting>
  <conditionalFormatting sqref="AB10">
    <cfRule type="cellIs" dxfId="17" priority="42" operator="notBetween">
      <formula>AB31*2</formula>
      <formula>AB31/2</formula>
    </cfRule>
  </conditionalFormatting>
  <conditionalFormatting sqref="AB31">
    <cfRule type="cellIs" dxfId="16" priority="49" operator="notBetween">
      <formula>AB10*2</formula>
      <formula>AB10/2</formula>
    </cfRule>
  </conditionalFormatting>
  <pageMargins left="0.56000000000000005" right="0.38" top="0.75" bottom="0.48" header="0.44" footer="0.5"/>
  <pageSetup scale="88" fitToWidth="0" orientation="landscape" r:id="rId1"/>
  <headerFooter alignWithMargins="0">
    <oddHeader xml:space="preserve">&amp;C&amp;"Arial,Bold"&amp;12Title III - E
&amp;"Arial,Regular"&amp;10
</oddHeader>
    <oddFooter xml:space="preserve">&amp;CPage &amp;P of &amp;N&amp;R&amp;6&amp;F &amp;A
Printed &amp;D
</oddFooter>
  </headerFooter>
  <colBreaks count="2" manualBreakCount="2">
    <brk id="8" max="32" man="1"/>
    <brk id="14" max="32"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sheetPr>
  <dimension ref="A1:AI65"/>
  <sheetViews>
    <sheetView showGridLines="0" showZeros="0" zoomScaleNormal="100" zoomScaleSheetLayoutView="100" workbookViewId="0">
      <pane xSplit="2" ySplit="4" topLeftCell="C5" activePane="bottomRight" state="frozen"/>
      <selection activeCell="A27" sqref="A27"/>
      <selection pane="topRight" activeCell="A27" sqref="A27"/>
      <selection pane="bottomLeft" activeCell="A27" sqref="A27"/>
      <selection pane="bottomRight" activeCell="C3" sqref="C3"/>
    </sheetView>
  </sheetViews>
  <sheetFormatPr defaultColWidth="9" defaultRowHeight="13.2" x14ac:dyDescent="0.25"/>
  <cols>
    <col min="1" max="1" width="7.88671875" style="200" customWidth="1"/>
    <col min="2" max="2" width="25.88671875" style="200" customWidth="1"/>
    <col min="3" max="29" width="16.88671875" style="198" customWidth="1"/>
    <col min="30" max="30" width="14.88671875" style="198" customWidth="1"/>
    <col min="31" max="31" width="2.109375" style="200" customWidth="1"/>
    <col min="32" max="32" width="14.44140625" style="200" customWidth="1"/>
    <col min="33" max="33" width="8.5546875" style="200" customWidth="1"/>
    <col min="34" max="34" width="13.109375" customWidth="1"/>
    <col min="35" max="35" width="13.44140625" customWidth="1"/>
    <col min="36" max="16384" width="9" style="200"/>
  </cols>
  <sheetData>
    <row r="1" spans="1:35" x14ac:dyDescent="0.25">
      <c r="A1" s="5" t="s">
        <v>80</v>
      </c>
      <c r="B1" s="98" t="str">
        <f>Payment!B1</f>
        <v>0</v>
      </c>
      <c r="C1" s="195"/>
      <c r="D1" s="195"/>
      <c r="E1" s="195"/>
      <c r="F1" s="195"/>
      <c r="G1" s="195"/>
    </row>
    <row r="2" spans="1:35" ht="13.8" thickBot="1" x14ac:dyDescent="0.3">
      <c r="A2" s="5" t="s">
        <v>111</v>
      </c>
      <c r="B2" s="98">
        <f>Payment!B2</f>
        <v>0</v>
      </c>
      <c r="C2" s="201" t="s">
        <v>258</v>
      </c>
      <c r="D2" s="291"/>
      <c r="E2" s="291"/>
      <c r="F2" s="291"/>
      <c r="G2" s="291"/>
      <c r="H2" s="203"/>
      <c r="I2" s="203"/>
      <c r="J2" s="203"/>
      <c r="K2" s="203"/>
      <c r="L2" s="203"/>
      <c r="M2" s="203"/>
      <c r="N2" s="203"/>
      <c r="O2" s="203"/>
      <c r="P2" s="203"/>
      <c r="Q2" s="203"/>
      <c r="R2" s="203"/>
      <c r="S2" s="203"/>
      <c r="T2" s="203"/>
      <c r="U2" s="203"/>
      <c r="V2" s="203"/>
      <c r="W2" s="203"/>
      <c r="X2" s="203"/>
      <c r="Y2" s="203"/>
      <c r="Z2" s="203"/>
      <c r="AA2" s="203"/>
      <c r="AB2" s="203"/>
      <c r="AC2" s="203"/>
      <c r="AD2" s="203"/>
      <c r="AE2" s="359"/>
      <c r="AF2" s="359"/>
      <c r="AH2" s="575"/>
    </row>
    <row r="3" spans="1:35" ht="69.75" customHeight="1" thickBot="1" x14ac:dyDescent="0.35">
      <c r="A3" s="449" t="s">
        <v>107</v>
      </c>
      <c r="B3" s="449"/>
      <c r="C3" s="641" t="s">
        <v>155</v>
      </c>
      <c r="D3" s="665" t="s">
        <v>156</v>
      </c>
      <c r="E3" s="641" t="s">
        <v>157</v>
      </c>
      <c r="F3" s="641" t="s">
        <v>273</v>
      </c>
      <c r="G3" s="641" t="s">
        <v>358</v>
      </c>
      <c r="H3" s="641" t="s">
        <v>352</v>
      </c>
      <c r="I3" s="641" t="s">
        <v>353</v>
      </c>
      <c r="J3" s="707" t="s">
        <v>151</v>
      </c>
      <c r="K3" s="708"/>
      <c r="L3" s="708"/>
      <c r="M3" s="708"/>
      <c r="N3" s="709"/>
      <c r="O3" s="707" t="s">
        <v>52</v>
      </c>
      <c r="P3" s="708"/>
      <c r="Q3" s="708"/>
      <c r="R3" s="708"/>
      <c r="S3" s="708"/>
      <c r="T3" s="708"/>
      <c r="U3" s="708"/>
      <c r="V3" s="708"/>
      <c r="W3" s="708"/>
      <c r="X3" s="708"/>
      <c r="Y3" s="708"/>
      <c r="Z3" s="708"/>
      <c r="AA3" s="708"/>
      <c r="AB3" s="709"/>
      <c r="AC3" s="644" t="s">
        <v>368</v>
      </c>
      <c r="AD3" s="679"/>
      <c r="AF3" s="508" t="s">
        <v>310</v>
      </c>
      <c r="AH3" s="705" t="s">
        <v>338</v>
      </c>
      <c r="AI3" s="706"/>
    </row>
    <row r="4" spans="1:35" s="216" customFormat="1" ht="57.75" customHeight="1" x14ac:dyDescent="0.3">
      <c r="A4" s="217" t="s">
        <v>0</v>
      </c>
      <c r="B4" s="448"/>
      <c r="C4" s="638" t="s">
        <v>155</v>
      </c>
      <c r="D4" s="215" t="s">
        <v>156</v>
      </c>
      <c r="E4" s="638" t="s">
        <v>157</v>
      </c>
      <c r="F4" s="210" t="s">
        <v>273</v>
      </c>
      <c r="G4" s="292" t="s">
        <v>262</v>
      </c>
      <c r="H4" s="661" t="s">
        <v>342</v>
      </c>
      <c r="I4" s="662" t="s">
        <v>353</v>
      </c>
      <c r="J4" s="634" t="s">
        <v>269</v>
      </c>
      <c r="K4" s="649" t="s">
        <v>270</v>
      </c>
      <c r="L4" s="649" t="s">
        <v>271</v>
      </c>
      <c r="M4" s="649" t="s">
        <v>272</v>
      </c>
      <c r="N4" s="650" t="s">
        <v>104</v>
      </c>
      <c r="O4" s="680" t="s">
        <v>355</v>
      </c>
      <c r="P4" s="143" t="s">
        <v>356</v>
      </c>
      <c r="Q4" s="143" t="s">
        <v>21</v>
      </c>
      <c r="R4" s="143" t="s">
        <v>348</v>
      </c>
      <c r="S4" s="160" t="s">
        <v>357</v>
      </c>
      <c r="T4" s="654" t="s">
        <v>158</v>
      </c>
      <c r="U4" s="654" t="s">
        <v>12</v>
      </c>
      <c r="V4" s="649" t="s">
        <v>22</v>
      </c>
      <c r="W4" s="649" t="s">
        <v>23</v>
      </c>
      <c r="X4" s="649" t="s">
        <v>24</v>
      </c>
      <c r="Y4" s="654" t="s">
        <v>11</v>
      </c>
      <c r="Z4" s="655" t="s">
        <v>159</v>
      </c>
      <c r="AA4" s="649" t="s">
        <v>152</v>
      </c>
      <c r="AB4" s="650" t="s">
        <v>172</v>
      </c>
      <c r="AC4" s="662" t="s">
        <v>368</v>
      </c>
      <c r="AD4" s="416" t="s">
        <v>160</v>
      </c>
      <c r="AF4" s="509" t="s">
        <v>311</v>
      </c>
      <c r="AH4" s="9" t="s">
        <v>330</v>
      </c>
      <c r="AI4" s="576" t="s">
        <v>121</v>
      </c>
    </row>
    <row r="5" spans="1:35" ht="24" customHeight="1" x14ac:dyDescent="0.25">
      <c r="A5" s="217" t="s">
        <v>1</v>
      </c>
      <c r="B5" s="294"/>
      <c r="C5" s="224"/>
      <c r="D5" s="296"/>
      <c r="E5" s="224"/>
      <c r="F5" s="220"/>
      <c r="G5" s="295"/>
      <c r="H5" s="224"/>
      <c r="I5" s="295"/>
      <c r="J5" s="219"/>
      <c r="K5" s="223"/>
      <c r="L5" s="223"/>
      <c r="M5" s="223"/>
      <c r="N5" s="221"/>
      <c r="O5" s="219"/>
      <c r="P5" s="222"/>
      <c r="Q5" s="222"/>
      <c r="R5" s="222"/>
      <c r="S5" s="222"/>
      <c r="T5" s="220"/>
      <c r="U5" s="220"/>
      <c r="V5" s="223"/>
      <c r="W5" s="223"/>
      <c r="X5" s="223"/>
      <c r="Y5" s="220"/>
      <c r="Z5" s="296"/>
      <c r="AA5" s="223"/>
      <c r="AB5" s="221"/>
      <c r="AC5" s="295"/>
      <c r="AD5" s="225"/>
      <c r="AF5" s="360"/>
      <c r="AH5" s="557"/>
      <c r="AI5" s="558"/>
    </row>
    <row r="6" spans="1:35" x14ac:dyDescent="0.25">
      <c r="A6" s="240"/>
      <c r="B6" s="294" t="s">
        <v>6</v>
      </c>
      <c r="C6" s="238"/>
      <c r="D6" s="299"/>
      <c r="E6" s="238"/>
      <c r="F6" s="228"/>
      <c r="G6" s="298"/>
      <c r="H6" s="238"/>
      <c r="I6" s="232"/>
      <c r="J6" s="226"/>
      <c r="K6" s="232"/>
      <c r="L6" s="232"/>
      <c r="M6" s="232"/>
      <c r="N6" s="229"/>
      <c r="O6" s="226"/>
      <c r="P6" s="231"/>
      <c r="Q6" s="231"/>
      <c r="R6" s="231"/>
      <c r="S6" s="231"/>
      <c r="T6" s="228"/>
      <c r="U6" s="228"/>
      <c r="V6" s="232"/>
      <c r="W6" s="232"/>
      <c r="X6" s="232"/>
      <c r="Y6" s="228"/>
      <c r="Z6" s="299"/>
      <c r="AA6" s="232"/>
      <c r="AB6" s="229"/>
      <c r="AC6" s="298"/>
      <c r="AD6" s="239">
        <f>SUM(C6:AC6)</f>
        <v>0</v>
      </c>
      <c r="AF6" s="361">
        <f>'Title III-E'!AE6+'III-E Grandparents'!AD6</f>
        <v>0</v>
      </c>
      <c r="AH6" s="559">
        <f>Request!F9</f>
        <v>0</v>
      </c>
      <c r="AI6" s="560" t="str">
        <f>IF(AH6=0," ",AF6/AH6)</f>
        <v xml:space="preserve"> </v>
      </c>
    </row>
    <row r="7" spans="1:35" x14ac:dyDescent="0.25">
      <c r="A7" s="217" t="s">
        <v>126</v>
      </c>
      <c r="B7" s="294"/>
      <c r="C7" s="224"/>
      <c r="D7" s="296"/>
      <c r="E7" s="224"/>
      <c r="F7" s="220"/>
      <c r="G7" s="295"/>
      <c r="H7" s="224"/>
      <c r="I7" s="223"/>
      <c r="J7" s="219"/>
      <c r="K7" s="223"/>
      <c r="L7" s="223"/>
      <c r="M7" s="223"/>
      <c r="N7" s="221"/>
      <c r="O7" s="219"/>
      <c r="P7" s="222"/>
      <c r="Q7" s="222"/>
      <c r="R7" s="222"/>
      <c r="S7" s="222"/>
      <c r="T7" s="220"/>
      <c r="U7" s="220"/>
      <c r="V7" s="223"/>
      <c r="W7" s="223"/>
      <c r="X7" s="223"/>
      <c r="Y7" s="220"/>
      <c r="Z7" s="296"/>
      <c r="AA7" s="223"/>
      <c r="AB7" s="221"/>
      <c r="AC7" s="295"/>
      <c r="AD7" s="225"/>
      <c r="AF7" s="360"/>
      <c r="AH7" s="557"/>
      <c r="AI7" s="558"/>
    </row>
    <row r="8" spans="1:35" x14ac:dyDescent="0.25">
      <c r="A8" s="240"/>
      <c r="B8" s="294" t="s">
        <v>7</v>
      </c>
      <c r="C8" s="238"/>
      <c r="D8" s="299"/>
      <c r="E8" s="238"/>
      <c r="F8" s="228"/>
      <c r="G8" s="298"/>
      <c r="H8" s="238"/>
      <c r="I8" s="232"/>
      <c r="J8" s="226"/>
      <c r="K8" s="232"/>
      <c r="L8" s="232"/>
      <c r="M8" s="232"/>
      <c r="N8" s="229"/>
      <c r="O8" s="226"/>
      <c r="P8" s="231"/>
      <c r="Q8" s="231"/>
      <c r="R8" s="231"/>
      <c r="S8" s="231"/>
      <c r="T8" s="228"/>
      <c r="U8" s="228"/>
      <c r="V8" s="232"/>
      <c r="W8" s="232"/>
      <c r="X8" s="232"/>
      <c r="Y8" s="228"/>
      <c r="Z8" s="299"/>
      <c r="AA8" s="232"/>
      <c r="AB8" s="229"/>
      <c r="AC8" s="302"/>
      <c r="AD8" s="239">
        <f>SUM(C8:AC8)</f>
        <v>0</v>
      </c>
      <c r="AF8" s="361">
        <f>'Title III-E'!AE8+'III-E Grandparents'!AD8</f>
        <v>0</v>
      </c>
      <c r="AH8" s="561"/>
      <c r="AI8" s="560" t="str">
        <f>IF(AH8=0," ",AF8/AH8)</f>
        <v xml:space="preserve"> </v>
      </c>
    </row>
    <row r="9" spans="1:35" x14ac:dyDescent="0.25">
      <c r="A9" s="244"/>
      <c r="B9" s="294" t="s">
        <v>150</v>
      </c>
      <c r="C9" s="238"/>
      <c r="D9" s="299"/>
      <c r="E9" s="238"/>
      <c r="F9" s="228"/>
      <c r="G9" s="298"/>
      <c r="H9" s="238"/>
      <c r="I9" s="232"/>
      <c r="J9" s="226"/>
      <c r="K9" s="232"/>
      <c r="L9" s="232"/>
      <c r="M9" s="232"/>
      <c r="N9" s="229"/>
      <c r="O9" s="226"/>
      <c r="P9" s="231"/>
      <c r="Q9" s="231"/>
      <c r="R9" s="231"/>
      <c r="S9" s="231"/>
      <c r="T9" s="228"/>
      <c r="U9" s="228"/>
      <c r="V9" s="232"/>
      <c r="W9" s="232"/>
      <c r="X9" s="232"/>
      <c r="Y9" s="228"/>
      <c r="Z9" s="299"/>
      <c r="AA9" s="232"/>
      <c r="AB9" s="229"/>
      <c r="AC9" s="302"/>
      <c r="AD9" s="239">
        <f>SUM(C9:AC9)</f>
        <v>0</v>
      </c>
      <c r="AF9" s="361">
        <f>'Title III-E'!AE9+'III-E Grandparents'!AD9</f>
        <v>0</v>
      </c>
      <c r="AH9" s="561"/>
      <c r="AI9" s="560" t="str">
        <f>IF(AH9=0," ",AF9/AH9)</f>
        <v xml:space="preserve"> </v>
      </c>
    </row>
    <row r="10" spans="1:35" x14ac:dyDescent="0.25">
      <c r="A10" s="245"/>
      <c r="B10" s="294" t="s">
        <v>8</v>
      </c>
      <c r="C10" s="241"/>
      <c r="D10" s="303"/>
      <c r="E10" s="241"/>
      <c r="F10" s="234"/>
      <c r="G10" s="302"/>
      <c r="H10" s="241"/>
      <c r="I10" s="232"/>
      <c r="J10" s="226"/>
      <c r="K10" s="232"/>
      <c r="L10" s="232"/>
      <c r="M10" s="232"/>
      <c r="N10" s="229"/>
      <c r="O10" s="226"/>
      <c r="P10" s="231"/>
      <c r="Q10" s="231"/>
      <c r="R10" s="231"/>
      <c r="S10" s="231"/>
      <c r="T10" s="234"/>
      <c r="U10" s="234"/>
      <c r="V10" s="228"/>
      <c r="W10" s="228"/>
      <c r="X10" s="228"/>
      <c r="Y10" s="228"/>
      <c r="Z10" s="299"/>
      <c r="AA10" s="235"/>
      <c r="AB10" s="229"/>
      <c r="AC10" s="302"/>
      <c r="AD10" s="239">
        <f>SUM(C10:AC10)</f>
        <v>0</v>
      </c>
      <c r="AF10" s="361">
        <f>'Title III-E'!AE10+'III-E Grandparents'!AD10</f>
        <v>0</v>
      </c>
      <c r="AH10" s="561"/>
      <c r="AI10" s="560" t="str">
        <f>IF(AH10=0," ",AF10/AH10)</f>
        <v xml:space="preserve"> </v>
      </c>
    </row>
    <row r="11" spans="1:35" x14ac:dyDescent="0.25">
      <c r="A11" s="217" t="s">
        <v>9</v>
      </c>
      <c r="B11" s="294"/>
      <c r="C11" s="224"/>
      <c r="D11" s="296"/>
      <c r="E11" s="224"/>
      <c r="F11" s="220"/>
      <c r="G11" s="295"/>
      <c r="H11" s="224"/>
      <c r="I11" s="223"/>
      <c r="J11" s="219"/>
      <c r="K11" s="223"/>
      <c r="L11" s="223"/>
      <c r="M11" s="223"/>
      <c r="N11" s="221"/>
      <c r="O11" s="219"/>
      <c r="P11" s="222"/>
      <c r="Q11" s="222"/>
      <c r="R11" s="222"/>
      <c r="S11" s="222"/>
      <c r="T11" s="220"/>
      <c r="U11" s="220"/>
      <c r="V11" s="223"/>
      <c r="W11" s="223"/>
      <c r="X11" s="223"/>
      <c r="Y11" s="220"/>
      <c r="Z11" s="296"/>
      <c r="AA11" s="223"/>
      <c r="AB11" s="221"/>
      <c r="AC11" s="295"/>
      <c r="AD11" s="225"/>
      <c r="AF11" s="360"/>
      <c r="AH11" s="557"/>
      <c r="AI11" s="558"/>
    </row>
    <row r="12" spans="1:35" x14ac:dyDescent="0.25">
      <c r="A12" s="244"/>
      <c r="B12" s="294" t="s">
        <v>265</v>
      </c>
      <c r="C12" s="238"/>
      <c r="D12" s="299"/>
      <c r="E12" s="238"/>
      <c r="F12" s="228"/>
      <c r="G12" s="298"/>
      <c r="H12" s="238"/>
      <c r="I12" s="232"/>
      <c r="J12" s="226"/>
      <c r="K12" s="232"/>
      <c r="L12" s="232"/>
      <c r="M12" s="232"/>
      <c r="N12" s="229"/>
      <c r="O12" s="226"/>
      <c r="P12" s="231"/>
      <c r="Q12" s="231"/>
      <c r="R12" s="231"/>
      <c r="S12" s="231"/>
      <c r="T12" s="228"/>
      <c r="U12" s="228"/>
      <c r="V12" s="232"/>
      <c r="W12" s="232"/>
      <c r="X12" s="232"/>
      <c r="Y12" s="228"/>
      <c r="Z12" s="299"/>
      <c r="AA12" s="232"/>
      <c r="AB12" s="229"/>
      <c r="AC12" s="302"/>
      <c r="AD12" s="239">
        <f>SUM(C12:AC12)</f>
        <v>0</v>
      </c>
      <c r="AF12" s="361">
        <f>'Title III-E'!AE12+'III-E Grandparents'!AD12</f>
        <v>0</v>
      </c>
      <c r="AH12" s="561"/>
      <c r="AI12" s="560" t="str">
        <f>IF(AH12=0," ",AF12/AH12)</f>
        <v xml:space="preserve"> </v>
      </c>
    </row>
    <row r="13" spans="1:35" x14ac:dyDescent="0.25">
      <c r="A13" s="243"/>
      <c r="B13" s="294" t="s">
        <v>125</v>
      </c>
      <c r="C13" s="241"/>
      <c r="D13" s="303"/>
      <c r="E13" s="241"/>
      <c r="F13" s="234"/>
      <c r="G13" s="302"/>
      <c r="H13" s="241"/>
      <c r="I13" s="235"/>
      <c r="J13" s="233"/>
      <c r="K13" s="235"/>
      <c r="L13" s="235"/>
      <c r="M13" s="235"/>
      <c r="N13" s="236"/>
      <c r="O13" s="233"/>
      <c r="P13" s="230"/>
      <c r="Q13" s="230"/>
      <c r="R13" s="230"/>
      <c r="S13" s="230"/>
      <c r="T13" s="228"/>
      <c r="U13" s="228"/>
      <c r="V13" s="230"/>
      <c r="W13" s="230"/>
      <c r="X13" s="230"/>
      <c r="Y13" s="234"/>
      <c r="Z13" s="303"/>
      <c r="AA13" s="235"/>
      <c r="AB13" s="236"/>
      <c r="AC13" s="302"/>
      <c r="AD13" s="239">
        <f>SUM(C13:AC13)</f>
        <v>0</v>
      </c>
      <c r="AF13" s="361">
        <f>'Title III-E'!AE13+'III-E Grandparents'!AD13</f>
        <v>0</v>
      </c>
      <c r="AH13" s="561"/>
      <c r="AI13" s="560" t="str">
        <f>IF(AH13=0," ",AF13/AH13)</f>
        <v xml:space="preserve"> </v>
      </c>
    </row>
    <row r="14" spans="1:35" x14ac:dyDescent="0.25">
      <c r="A14" s="217" t="s">
        <v>10</v>
      </c>
      <c r="B14" s="294"/>
      <c r="C14" s="224"/>
      <c r="D14" s="296"/>
      <c r="E14" s="224"/>
      <c r="F14" s="220"/>
      <c r="G14" s="295"/>
      <c r="H14" s="224"/>
      <c r="I14" s="223"/>
      <c r="J14" s="219"/>
      <c r="K14" s="223"/>
      <c r="L14" s="223"/>
      <c r="M14" s="223"/>
      <c r="N14" s="221"/>
      <c r="O14" s="219"/>
      <c r="P14" s="222"/>
      <c r="Q14" s="222"/>
      <c r="R14" s="222"/>
      <c r="S14" s="222"/>
      <c r="T14" s="220"/>
      <c r="U14" s="220"/>
      <c r="V14" s="223"/>
      <c r="W14" s="223"/>
      <c r="X14" s="223"/>
      <c r="Y14" s="220"/>
      <c r="Z14" s="296"/>
      <c r="AA14" s="223"/>
      <c r="AB14" s="221"/>
      <c r="AC14" s="295"/>
      <c r="AD14" s="225"/>
      <c r="AF14" s="360"/>
      <c r="AH14" s="557"/>
      <c r="AI14" s="558"/>
    </row>
    <row r="15" spans="1:35" x14ac:dyDescent="0.25">
      <c r="A15" s="252"/>
      <c r="B15" s="218" t="s">
        <v>266</v>
      </c>
      <c r="C15" s="365"/>
      <c r="D15" s="368"/>
      <c r="E15" s="365"/>
      <c r="F15" s="363"/>
      <c r="G15" s="367"/>
      <c r="H15" s="365"/>
      <c r="I15" s="366"/>
      <c r="J15" s="362"/>
      <c r="K15" s="366"/>
      <c r="L15" s="366"/>
      <c r="M15" s="366"/>
      <c r="N15" s="364"/>
      <c r="O15" s="362"/>
      <c r="P15" s="666"/>
      <c r="Q15" s="666"/>
      <c r="R15" s="666"/>
      <c r="S15" s="666"/>
      <c r="T15" s="363"/>
      <c r="U15" s="363"/>
      <c r="V15" s="666"/>
      <c r="W15" s="666"/>
      <c r="X15" s="666"/>
      <c r="Y15" s="363"/>
      <c r="Z15" s="368"/>
      <c r="AA15" s="366"/>
      <c r="AB15" s="364"/>
      <c r="AC15" s="302"/>
      <c r="AD15" s="239">
        <f>SUM(C15:AC15)</f>
        <v>0</v>
      </c>
      <c r="AF15" s="361">
        <f>'Title III-E'!AE15+'III-E Grandparents'!AD15</f>
        <v>0</v>
      </c>
      <c r="AH15" s="561"/>
      <c r="AI15" s="560" t="str">
        <f t="shared" ref="AI15:AI21" si="0">IF(AH15=0," ",AF15/AH15)</f>
        <v xml:space="preserve"> </v>
      </c>
    </row>
    <row r="16" spans="1:35" x14ac:dyDescent="0.25">
      <c r="A16" s="240"/>
      <c r="B16" s="294" t="s">
        <v>116</v>
      </c>
      <c r="C16" s="241"/>
      <c r="D16" s="303"/>
      <c r="E16" s="241"/>
      <c r="F16" s="234"/>
      <c r="G16" s="302"/>
      <c r="H16" s="241"/>
      <c r="I16" s="232"/>
      <c r="J16" s="226"/>
      <c r="K16" s="232"/>
      <c r="L16" s="232"/>
      <c r="M16" s="232"/>
      <c r="N16" s="229"/>
      <c r="O16" s="226"/>
      <c r="P16" s="231"/>
      <c r="Q16" s="231"/>
      <c r="R16" s="231"/>
      <c r="S16" s="231"/>
      <c r="T16" s="234"/>
      <c r="U16" s="234"/>
      <c r="V16" s="231"/>
      <c r="W16" s="231"/>
      <c r="X16" s="231"/>
      <c r="Y16" s="234"/>
      <c r="Z16" s="303"/>
      <c r="AA16" s="235"/>
      <c r="AB16" s="236"/>
      <c r="AC16" s="302"/>
      <c r="AD16" s="239">
        <f>SUM(C16:AC16)</f>
        <v>0</v>
      </c>
      <c r="AF16" s="361">
        <f>'Title III-E'!AE16+'III-E Grandparents'!AD16</f>
        <v>0</v>
      </c>
      <c r="AH16" s="561"/>
      <c r="AI16" s="560" t="str">
        <f t="shared" si="0"/>
        <v xml:space="preserve"> </v>
      </c>
    </row>
    <row r="17" spans="1:35" x14ac:dyDescent="0.25">
      <c r="A17" s="252"/>
      <c r="B17" s="294" t="s">
        <v>11</v>
      </c>
      <c r="C17" s="241"/>
      <c r="D17" s="303"/>
      <c r="E17" s="241"/>
      <c r="F17" s="234"/>
      <c r="G17" s="302"/>
      <c r="H17" s="241"/>
      <c r="I17" s="235"/>
      <c r="J17" s="233"/>
      <c r="K17" s="235"/>
      <c r="L17" s="235"/>
      <c r="M17" s="235"/>
      <c r="N17" s="236"/>
      <c r="O17" s="233"/>
      <c r="P17" s="230"/>
      <c r="Q17" s="230"/>
      <c r="R17" s="230"/>
      <c r="S17" s="230"/>
      <c r="T17" s="234"/>
      <c r="U17" s="234"/>
      <c r="V17" s="230"/>
      <c r="W17" s="230"/>
      <c r="X17" s="230"/>
      <c r="Y17" s="228"/>
      <c r="Z17" s="299"/>
      <c r="AA17" s="235"/>
      <c r="AB17" s="236"/>
      <c r="AC17" s="302"/>
      <c r="AD17" s="239">
        <f>SUM(C17:AC17)</f>
        <v>0</v>
      </c>
      <c r="AF17" s="361">
        <f>'Title III-E'!AE17+'III-E Grandparents'!AD17</f>
        <v>0</v>
      </c>
      <c r="AH17" s="561"/>
      <c r="AI17" s="560" t="str">
        <f t="shared" si="0"/>
        <v xml:space="preserve"> </v>
      </c>
    </row>
    <row r="18" spans="1:35" x14ac:dyDescent="0.25">
      <c r="A18" s="240"/>
      <c r="B18" s="294" t="s">
        <v>12</v>
      </c>
      <c r="C18" s="241"/>
      <c r="D18" s="303"/>
      <c r="E18" s="241"/>
      <c r="F18" s="234"/>
      <c r="G18" s="302"/>
      <c r="H18" s="241"/>
      <c r="I18" s="235"/>
      <c r="J18" s="233"/>
      <c r="K18" s="235"/>
      <c r="L18" s="235"/>
      <c r="M18" s="235"/>
      <c r="N18" s="236"/>
      <c r="O18" s="233"/>
      <c r="P18" s="230"/>
      <c r="Q18" s="230"/>
      <c r="R18" s="230"/>
      <c r="S18" s="230"/>
      <c r="T18" s="234"/>
      <c r="U18" s="228"/>
      <c r="V18" s="230"/>
      <c r="W18" s="230"/>
      <c r="X18" s="230"/>
      <c r="Y18" s="234"/>
      <c r="Z18" s="303"/>
      <c r="AA18" s="235"/>
      <c r="AB18" s="236"/>
      <c r="AC18" s="302"/>
      <c r="AD18" s="239">
        <f>SUM(C18:AC18)</f>
        <v>0</v>
      </c>
      <c r="AF18" s="361">
        <f>'Title III-E'!AE18+'III-E Grandparents'!AD18</f>
        <v>0</v>
      </c>
      <c r="AH18" s="561"/>
      <c r="AI18" s="560" t="str">
        <f t="shared" si="0"/>
        <v xml:space="preserve"> </v>
      </c>
    </row>
    <row r="19" spans="1:35" x14ac:dyDescent="0.25">
      <c r="A19" s="240"/>
      <c r="B19" s="294" t="s">
        <v>219</v>
      </c>
      <c r="C19" s="241"/>
      <c r="D19" s="303"/>
      <c r="E19" s="241"/>
      <c r="F19" s="234"/>
      <c r="G19" s="233"/>
      <c r="H19" s="241"/>
      <c r="I19" s="235"/>
      <c r="J19" s="302"/>
      <c r="K19" s="235"/>
      <c r="L19" s="235"/>
      <c r="M19" s="235"/>
      <c r="N19" s="236"/>
      <c r="O19" s="233"/>
      <c r="P19" s="230"/>
      <c r="Q19" s="230"/>
      <c r="R19" s="230"/>
      <c r="S19" s="230"/>
      <c r="T19" s="228"/>
      <c r="U19" s="228"/>
      <c r="V19" s="230"/>
      <c r="W19" s="230"/>
      <c r="X19" s="230"/>
      <c r="Y19" s="234"/>
      <c r="Z19" s="234"/>
      <c r="AA19" s="303"/>
      <c r="AB19" s="236"/>
      <c r="AC19" s="302"/>
      <c r="AD19" s="239">
        <f>SUM(C19:AC19)</f>
        <v>0</v>
      </c>
      <c r="AE19" s="369">
        <f>SUM(C19:AD19)</f>
        <v>0</v>
      </c>
      <c r="AF19" s="361">
        <f>'Title III-E'!AE19+'III-E Grandparents'!AD19</f>
        <v>0</v>
      </c>
      <c r="AH19" s="561"/>
      <c r="AI19" s="560" t="str">
        <f t="shared" si="0"/>
        <v xml:space="preserve"> </v>
      </c>
    </row>
    <row r="20" spans="1:35" ht="26.25" customHeight="1" x14ac:dyDescent="0.25">
      <c r="A20" s="217" t="s">
        <v>13</v>
      </c>
      <c r="B20" s="448"/>
      <c r="C20" s="373">
        <f t="shared" ref="C20:AC20" si="1">SUM(C6:C19)</f>
        <v>0</v>
      </c>
      <c r="D20" s="668">
        <f t="shared" si="1"/>
        <v>0</v>
      </c>
      <c r="E20" s="373">
        <f t="shared" si="1"/>
        <v>0</v>
      </c>
      <c r="F20" s="371">
        <f t="shared" ref="F20:G20" si="2">SUM(F6:F19)</f>
        <v>0</v>
      </c>
      <c r="G20" s="370">
        <f t="shared" si="2"/>
        <v>0</v>
      </c>
      <c r="H20" s="373">
        <f t="shared" si="1"/>
        <v>0</v>
      </c>
      <c r="I20" s="371">
        <f t="shared" ref="I20" si="3">SUM(I6:I19)</f>
        <v>0</v>
      </c>
      <c r="J20" s="370">
        <f t="shared" si="1"/>
        <v>0</v>
      </c>
      <c r="K20" s="371">
        <f t="shared" si="1"/>
        <v>0</v>
      </c>
      <c r="L20" s="371">
        <f t="shared" si="1"/>
        <v>0</v>
      </c>
      <c r="M20" s="371">
        <f t="shared" si="1"/>
        <v>0</v>
      </c>
      <c r="N20" s="372">
        <f t="shared" si="1"/>
        <v>0</v>
      </c>
      <c r="O20" s="370">
        <f t="shared" si="1"/>
        <v>0</v>
      </c>
      <c r="P20" s="667">
        <f t="shared" si="1"/>
        <v>0</v>
      </c>
      <c r="Q20" s="667">
        <f t="shared" si="1"/>
        <v>0</v>
      </c>
      <c r="R20" s="667">
        <f t="shared" si="1"/>
        <v>0</v>
      </c>
      <c r="S20" s="667">
        <f t="shared" si="1"/>
        <v>0</v>
      </c>
      <c r="T20" s="371">
        <f t="shared" si="1"/>
        <v>0</v>
      </c>
      <c r="U20" s="371">
        <f t="shared" si="1"/>
        <v>0</v>
      </c>
      <c r="V20" s="374">
        <f t="shared" si="1"/>
        <v>0</v>
      </c>
      <c r="W20" s="374">
        <f t="shared" si="1"/>
        <v>0</v>
      </c>
      <c r="X20" s="374">
        <f t="shared" si="1"/>
        <v>0</v>
      </c>
      <c r="Y20" s="371">
        <f t="shared" ref="Y20:Z20" si="4">SUM(Y6:Y19)</f>
        <v>0</v>
      </c>
      <c r="Z20" s="371">
        <f t="shared" si="4"/>
        <v>0</v>
      </c>
      <c r="AA20" s="374">
        <f t="shared" si="1"/>
        <v>0</v>
      </c>
      <c r="AB20" s="372">
        <f t="shared" si="1"/>
        <v>0</v>
      </c>
      <c r="AC20" s="372">
        <f t="shared" si="1"/>
        <v>0</v>
      </c>
      <c r="AD20" s="375">
        <f>SUM(AD6:AD19)</f>
        <v>0</v>
      </c>
      <c r="AF20" s="361">
        <f>'Title III-E'!AE20+'III-E Grandparents'!AD20</f>
        <v>0</v>
      </c>
      <c r="AH20" s="577">
        <f>SUM(AH6:AH19)</f>
        <v>0</v>
      </c>
      <c r="AI20" s="560" t="str">
        <f t="shared" si="0"/>
        <v xml:space="preserve"> </v>
      </c>
    </row>
    <row r="21" spans="1:35" ht="22.5" customHeight="1" thickBot="1" x14ac:dyDescent="0.3">
      <c r="A21" s="450" t="s">
        <v>14</v>
      </c>
      <c r="B21" s="451"/>
      <c r="C21" s="376"/>
      <c r="D21" s="669"/>
      <c r="E21" s="376"/>
      <c r="F21" s="335"/>
      <c r="G21" s="332"/>
      <c r="H21" s="376"/>
      <c r="I21" s="335"/>
      <c r="J21" s="332"/>
      <c r="K21" s="335"/>
      <c r="L21" s="335"/>
      <c r="M21" s="335"/>
      <c r="N21" s="334"/>
      <c r="O21" s="377"/>
      <c r="P21" s="673"/>
      <c r="Q21" s="673"/>
      <c r="R21" s="673"/>
      <c r="S21" s="673"/>
      <c r="T21" s="378"/>
      <c r="U21" s="378"/>
      <c r="V21" s="379"/>
      <c r="W21" s="379"/>
      <c r="X21" s="379"/>
      <c r="Y21" s="335"/>
      <c r="Z21" s="675"/>
      <c r="AA21" s="674"/>
      <c r="AB21" s="334"/>
      <c r="AC21" s="302"/>
      <c r="AD21" s="318">
        <f>SUM(C21:AC21)</f>
        <v>0</v>
      </c>
      <c r="AF21" s="380">
        <f>'Title III-E'!AE21+'III-E Grandparents'!AD21</f>
        <v>0</v>
      </c>
      <c r="AH21" s="564"/>
      <c r="AI21" s="578" t="str">
        <f t="shared" si="0"/>
        <v xml:space="preserve"> </v>
      </c>
    </row>
    <row r="22" spans="1:35" ht="13.8" thickBot="1" x14ac:dyDescent="0.3">
      <c r="A22" s="439" t="s">
        <v>153</v>
      </c>
      <c r="B22" s="440"/>
      <c r="C22" s="224"/>
      <c r="D22" s="296"/>
      <c r="E22" s="224"/>
      <c r="F22" s="220"/>
      <c r="G22" s="295"/>
      <c r="H22" s="224"/>
      <c r="I22" s="223"/>
      <c r="J22" s="602"/>
      <c r="K22" s="605"/>
      <c r="L22" s="605"/>
      <c r="M22" s="605"/>
      <c r="N22" s="597"/>
      <c r="O22" s="219"/>
      <c r="P22" s="222"/>
      <c r="Q22" s="222"/>
      <c r="R22" s="222"/>
      <c r="S22" s="222"/>
      <c r="T22" s="220"/>
      <c r="U22" s="220"/>
      <c r="V22" s="223"/>
      <c r="W22" s="223"/>
      <c r="X22" s="223"/>
      <c r="Y22" s="220"/>
      <c r="Z22" s="296"/>
      <c r="AA22" s="223"/>
      <c r="AB22" s="221"/>
      <c r="AC22" s="295"/>
      <c r="AD22" s="225"/>
      <c r="AH22" s="1"/>
      <c r="AI22" s="1"/>
    </row>
    <row r="23" spans="1:35" ht="17.399999999999999" customHeight="1" x14ac:dyDescent="0.25">
      <c r="A23" s="245" t="s">
        <v>276</v>
      </c>
      <c r="B23" s="441"/>
      <c r="C23" s="436"/>
      <c r="D23" s="585"/>
      <c r="E23" s="238"/>
      <c r="F23" s="228"/>
      <c r="G23" s="226"/>
      <c r="H23" s="238"/>
      <c r="I23" s="228"/>
      <c r="J23" s="682"/>
      <c r="K23" s="683"/>
      <c r="L23" s="683"/>
      <c r="M23" s="683"/>
      <c r="N23" s="684"/>
      <c r="O23" s="231"/>
      <c r="P23" s="231"/>
      <c r="Q23" s="231"/>
      <c r="R23" s="231"/>
      <c r="S23" s="231"/>
      <c r="T23" s="228"/>
      <c r="U23" s="228"/>
      <c r="V23" s="228"/>
      <c r="W23" s="228"/>
      <c r="X23" s="228"/>
      <c r="Y23" s="228"/>
      <c r="Z23" s="228"/>
      <c r="AA23" s="231"/>
      <c r="AB23" s="229"/>
      <c r="AC23" s="594"/>
      <c r="AD23" s="276"/>
      <c r="AH23" s="1"/>
      <c r="AI23" s="1"/>
    </row>
    <row r="24" spans="1:35" s="269" customFormat="1" ht="17.399999999999999" customHeight="1" x14ac:dyDescent="0.25">
      <c r="A24" s="407" t="s">
        <v>161</v>
      </c>
      <c r="B24" s="442"/>
      <c r="C24" s="321" t="s">
        <v>25</v>
      </c>
      <c r="D24" s="670" t="s">
        <v>210</v>
      </c>
      <c r="E24" s="321" t="s">
        <v>25</v>
      </c>
      <c r="F24" s="323" t="s">
        <v>46</v>
      </c>
      <c r="G24" s="319" t="s">
        <v>26</v>
      </c>
      <c r="H24" s="321" t="s">
        <v>169</v>
      </c>
      <c r="I24" s="323" t="s">
        <v>354</v>
      </c>
      <c r="J24" s="322" t="s">
        <v>46</v>
      </c>
      <c r="K24" s="323" t="s">
        <v>46</v>
      </c>
      <c r="L24" s="323" t="s">
        <v>46</v>
      </c>
      <c r="M24" s="323" t="s">
        <v>46</v>
      </c>
      <c r="N24" s="324" t="s">
        <v>171</v>
      </c>
      <c r="O24" s="681" t="s">
        <v>349</v>
      </c>
      <c r="P24" s="320" t="s">
        <v>350</v>
      </c>
      <c r="Q24" s="320" t="s">
        <v>46</v>
      </c>
      <c r="R24" s="320" t="s">
        <v>350</v>
      </c>
      <c r="S24" s="320" t="s">
        <v>46</v>
      </c>
      <c r="T24" s="323" t="s">
        <v>33</v>
      </c>
      <c r="U24" s="323" t="s">
        <v>32</v>
      </c>
      <c r="V24" s="325" t="s">
        <v>46</v>
      </c>
      <c r="W24" s="325" t="s">
        <v>46</v>
      </c>
      <c r="X24" s="325" t="s">
        <v>27</v>
      </c>
      <c r="Y24" s="323" t="s">
        <v>28</v>
      </c>
      <c r="Z24" s="326" t="s">
        <v>28</v>
      </c>
      <c r="AA24" s="325" t="s">
        <v>163</v>
      </c>
      <c r="AB24" s="324" t="s">
        <v>171</v>
      </c>
      <c r="AC24" s="319" t="s">
        <v>369</v>
      </c>
      <c r="AD24" s="328"/>
      <c r="AH24" s="3"/>
      <c r="AI24" s="3"/>
    </row>
    <row r="25" spans="1:35" ht="17.399999999999999" customHeight="1" x14ac:dyDescent="0.25">
      <c r="A25" s="294" t="s">
        <v>15</v>
      </c>
      <c r="B25" s="329"/>
      <c r="C25" s="275" t="str">
        <f t="shared" ref="C25:K25" si="5">IF(C23=0," ",C20/C23)</f>
        <v xml:space="preserve"> </v>
      </c>
      <c r="D25" s="587" t="str">
        <f t="shared" si="5"/>
        <v xml:space="preserve"> </v>
      </c>
      <c r="E25" s="275" t="str">
        <f t="shared" si="5"/>
        <v xml:space="preserve"> </v>
      </c>
      <c r="F25" s="272" t="str">
        <f t="shared" si="5"/>
        <v xml:space="preserve"> </v>
      </c>
      <c r="G25" s="330" t="str">
        <f>IF(G23=0," ",G20/G23)</f>
        <v xml:space="preserve"> </v>
      </c>
      <c r="H25" s="275" t="str">
        <f t="shared" si="5"/>
        <v xml:space="preserve"> </v>
      </c>
      <c r="I25" s="272" t="str">
        <f t="shared" ref="I25" si="6">IF(I23=0," ",I20/I23)</f>
        <v xml:space="preserve"> </v>
      </c>
      <c r="J25" s="330" t="str">
        <f t="shared" si="5"/>
        <v xml:space="preserve"> </v>
      </c>
      <c r="K25" s="272" t="str">
        <f t="shared" si="5"/>
        <v xml:space="preserve"> </v>
      </c>
      <c r="L25" s="272" t="str">
        <f t="shared" ref="L25:M25" si="7">IF(L23=0," ",L20/L23)</f>
        <v xml:space="preserve"> </v>
      </c>
      <c r="M25" s="272" t="str">
        <f t="shared" si="7"/>
        <v xml:space="preserve"> </v>
      </c>
      <c r="N25" s="600" t="str">
        <f t="shared" ref="N25:S25" si="8">IF(N23=0," ",N20/N23)</f>
        <v xml:space="preserve"> </v>
      </c>
      <c r="O25" s="274" t="str">
        <f t="shared" si="8"/>
        <v xml:space="preserve"> </v>
      </c>
      <c r="P25" s="272" t="str">
        <f t="shared" si="8"/>
        <v xml:space="preserve"> </v>
      </c>
      <c r="Q25" s="272" t="str">
        <f t="shared" si="8"/>
        <v xml:space="preserve"> </v>
      </c>
      <c r="R25" s="272" t="str">
        <f t="shared" si="8"/>
        <v xml:space="preserve"> </v>
      </c>
      <c r="S25" s="272" t="str">
        <f t="shared" si="8"/>
        <v xml:space="preserve"> </v>
      </c>
      <c r="T25" s="272" t="str">
        <f t="shared" ref="T25:AA25" si="9">IF(T23=0," ",T20/T23)</f>
        <v xml:space="preserve"> </v>
      </c>
      <c r="U25" s="272" t="str">
        <f t="shared" si="9"/>
        <v xml:space="preserve"> </v>
      </c>
      <c r="V25" s="272" t="str">
        <f>IF(V23=0," ",V20/V23)</f>
        <v xml:space="preserve"> </v>
      </c>
      <c r="W25" s="272" t="str">
        <f>IF(W23=0," ",W20/W23)</f>
        <v xml:space="preserve"> </v>
      </c>
      <c r="X25" s="272" t="str">
        <f>IF(X23=0," ",X20/X23)</f>
        <v xml:space="preserve"> </v>
      </c>
      <c r="Y25" s="272" t="str">
        <f t="shared" ref="Y25" si="10">IF(Y23=0," ",Y20/Y23)</f>
        <v xml:space="preserve"> </v>
      </c>
      <c r="Z25" s="274" t="str">
        <f>IF(Z23=0," ",Z20/Z23)</f>
        <v xml:space="preserve"> </v>
      </c>
      <c r="AA25" s="272" t="str">
        <f t="shared" si="9"/>
        <v xml:space="preserve"> </v>
      </c>
      <c r="AB25" s="274" t="str">
        <f>IF(AB23=0," ",AB20/AB23)</f>
        <v xml:space="preserve"> </v>
      </c>
      <c r="AC25" s="330" t="str">
        <f t="shared" ref="AC25" si="11">IF(AC23=0," ",AC20/AC23)</f>
        <v xml:space="preserve"> </v>
      </c>
      <c r="AD25" s="276"/>
    </row>
    <row r="26" spans="1:35" ht="17.399999999999999" customHeight="1" x14ac:dyDescent="0.25">
      <c r="A26" s="244" t="s">
        <v>177</v>
      </c>
      <c r="B26" s="331"/>
      <c r="C26" s="376"/>
      <c r="D26" s="671"/>
      <c r="E26" s="640"/>
      <c r="F26" s="335"/>
      <c r="G26" s="336"/>
      <c r="H26" s="381" t="s">
        <v>170</v>
      </c>
      <c r="I26" s="333"/>
      <c r="J26" s="332"/>
      <c r="K26" s="333"/>
      <c r="L26" s="333"/>
      <c r="M26" s="333"/>
      <c r="N26" s="334"/>
      <c r="O26" s="659"/>
      <c r="P26" s="659"/>
      <c r="Q26" s="659"/>
      <c r="R26" s="659"/>
      <c r="S26" s="659"/>
      <c r="T26" s="335"/>
      <c r="U26" s="335"/>
      <c r="V26" s="333"/>
      <c r="W26" s="333"/>
      <c r="X26" s="333"/>
      <c r="Y26" s="335"/>
      <c r="Z26" s="337"/>
      <c r="AA26" s="333"/>
      <c r="AB26" s="334"/>
      <c r="AC26" s="334"/>
      <c r="AD26" s="339"/>
    </row>
    <row r="27" spans="1:35" ht="17.399999999999999" customHeight="1" x14ac:dyDescent="0.25">
      <c r="A27" s="294" t="s">
        <v>178</v>
      </c>
      <c r="B27" s="329"/>
      <c r="C27" s="342"/>
      <c r="D27" s="347"/>
      <c r="E27" s="342"/>
      <c r="F27" s="340"/>
      <c r="G27" s="346"/>
      <c r="H27" s="342"/>
      <c r="I27" s="344"/>
      <c r="J27" s="343"/>
      <c r="K27" s="344"/>
      <c r="L27" s="344"/>
      <c r="M27" s="345"/>
      <c r="N27" s="341"/>
      <c r="O27" s="636"/>
      <c r="P27" s="636"/>
      <c r="Q27" s="636"/>
      <c r="R27" s="636"/>
      <c r="S27" s="636"/>
      <c r="T27" s="340"/>
      <c r="U27" s="340"/>
      <c r="V27" s="344"/>
      <c r="W27" s="344"/>
      <c r="X27" s="344"/>
      <c r="Y27" s="340"/>
      <c r="Z27" s="347"/>
      <c r="AA27" s="344"/>
      <c r="AB27" s="341"/>
      <c r="AC27" s="341"/>
      <c r="AD27" s="349"/>
    </row>
    <row r="28" spans="1:35" ht="17.399999999999999" customHeight="1" thickBot="1" x14ac:dyDescent="0.3">
      <c r="A28" s="350" t="s">
        <v>277</v>
      </c>
      <c r="C28" s="639"/>
      <c r="D28" s="352"/>
      <c r="E28" s="639"/>
      <c r="F28" s="351"/>
      <c r="G28" s="382"/>
      <c r="H28" s="353"/>
      <c r="I28" s="354"/>
      <c r="J28" s="647"/>
      <c r="K28" s="354"/>
      <c r="L28" s="354"/>
      <c r="M28" s="354"/>
      <c r="N28" s="648"/>
      <c r="O28" s="637"/>
      <c r="P28" s="637"/>
      <c r="Q28" s="637"/>
      <c r="R28" s="637"/>
      <c r="S28" s="637"/>
      <c r="T28" s="351"/>
      <c r="U28" s="351"/>
      <c r="V28" s="356"/>
      <c r="W28" s="356"/>
      <c r="X28" s="356"/>
      <c r="Y28" s="351"/>
      <c r="Z28" s="352"/>
      <c r="AA28" s="356"/>
      <c r="AB28" s="355"/>
      <c r="AC28" s="355"/>
      <c r="AD28" s="358"/>
    </row>
    <row r="29" spans="1:35" ht="13.8" thickBot="1" x14ac:dyDescent="0.3">
      <c r="A29" s="443"/>
      <c r="B29" s="443"/>
      <c r="C29" s="288"/>
      <c r="D29" s="288"/>
      <c r="E29" s="288"/>
      <c r="F29" s="288"/>
      <c r="G29" s="288"/>
      <c r="H29" s="288"/>
      <c r="I29" s="288"/>
      <c r="J29" s="288"/>
      <c r="K29" s="288"/>
      <c r="L29" s="288"/>
      <c r="M29" s="288"/>
      <c r="N29" s="288"/>
      <c r="O29" s="288"/>
      <c r="P29" s="288"/>
      <c r="Q29" s="288"/>
      <c r="R29" s="288"/>
      <c r="S29" s="288"/>
      <c r="T29" s="288"/>
      <c r="U29" s="288"/>
      <c r="V29" s="288"/>
      <c r="W29" s="288"/>
      <c r="X29" s="288"/>
      <c r="Y29" s="288"/>
      <c r="Z29" s="288"/>
      <c r="AA29" s="288"/>
      <c r="AB29" s="288"/>
      <c r="AC29" s="288"/>
      <c r="AD29" s="383"/>
    </row>
    <row r="30" spans="1:35" customFormat="1" ht="19.5" customHeight="1" x14ac:dyDescent="0.25">
      <c r="A30" s="444" t="s">
        <v>154</v>
      </c>
      <c r="B30" s="445"/>
      <c r="C30" s="386"/>
      <c r="D30" s="93"/>
      <c r="E30" s="93"/>
      <c r="F30" s="90"/>
      <c r="G30" s="87"/>
      <c r="H30" s="93"/>
      <c r="I30" s="89"/>
      <c r="J30" s="87"/>
      <c r="K30" s="89"/>
      <c r="L30" s="89"/>
      <c r="M30" s="90"/>
      <c r="N30" s="91"/>
      <c r="O30" s="87"/>
      <c r="P30" s="89"/>
      <c r="Q30" s="89"/>
      <c r="R30" s="89"/>
      <c r="S30" s="89"/>
      <c r="T30" s="89"/>
      <c r="U30" s="89"/>
      <c r="V30" s="90"/>
      <c r="W30" s="89"/>
      <c r="X30" s="89"/>
      <c r="Y30" s="89"/>
      <c r="Z30" s="89"/>
      <c r="AA30" s="89"/>
      <c r="AB30" s="91"/>
      <c r="AC30" s="551"/>
      <c r="AD30" s="385">
        <f>SUM(C30:AC30)</f>
        <v>0</v>
      </c>
      <c r="AE30" s="200"/>
    </row>
    <row r="31" spans="1:35" customFormat="1" ht="13.8" thickBot="1" x14ac:dyDescent="0.3">
      <c r="A31" s="446" t="s">
        <v>140</v>
      </c>
      <c r="B31" s="447"/>
      <c r="C31" s="672"/>
      <c r="D31" s="664"/>
      <c r="E31" s="664"/>
      <c r="F31" s="388"/>
      <c r="G31" s="549"/>
      <c r="H31" s="56"/>
      <c r="I31" s="49"/>
      <c r="J31" s="88"/>
      <c r="K31" s="49"/>
      <c r="L31" s="49"/>
      <c r="M31" s="57"/>
      <c r="N31" s="548"/>
      <c r="O31" s="676"/>
      <c r="P31" s="677"/>
      <c r="Q31" s="677"/>
      <c r="R31" s="677"/>
      <c r="S31" s="677"/>
      <c r="T31" s="678"/>
      <c r="U31" s="678"/>
      <c r="V31" s="629"/>
      <c r="W31" s="629"/>
      <c r="X31" s="629"/>
      <c r="Y31" s="629"/>
      <c r="Z31" s="629"/>
      <c r="AA31" s="50"/>
      <c r="AB31" s="548"/>
      <c r="AC31" s="550"/>
      <c r="AD31" s="61">
        <f>SUM(C31:AC31)</f>
        <v>0</v>
      </c>
      <c r="AE31" s="200"/>
    </row>
    <row r="32" spans="1:35" customFormat="1" ht="13.8" thickTop="1" x14ac:dyDescent="0.25">
      <c r="B32" s="1"/>
      <c r="C32" s="7"/>
      <c r="D32" s="7"/>
      <c r="E32" s="7"/>
      <c r="F32" s="7"/>
      <c r="G32" s="7"/>
      <c r="H32" s="15"/>
      <c r="I32" s="15"/>
      <c r="J32" s="15"/>
      <c r="K32" s="15"/>
      <c r="L32" s="15"/>
      <c r="M32" s="15"/>
      <c r="N32" s="15"/>
      <c r="O32" s="15"/>
      <c r="P32" s="15"/>
      <c r="Q32" s="15"/>
      <c r="R32" s="15"/>
      <c r="S32" s="15"/>
      <c r="T32" s="15"/>
      <c r="U32" s="15"/>
      <c r="V32" s="15"/>
      <c r="W32" s="15"/>
      <c r="X32" s="15"/>
      <c r="Y32" s="15"/>
      <c r="Z32" s="15"/>
      <c r="AA32" s="15"/>
      <c r="AB32" s="15"/>
      <c r="AC32" s="94"/>
      <c r="AD32" s="15"/>
      <c r="AE32" s="15"/>
    </row>
    <row r="33" spans="1:31" customFormat="1" ht="12.75" customHeight="1" x14ac:dyDescent="0.25">
      <c r="A33" s="48" t="str">
        <f>Payment!A26</f>
        <v>Revised 9/6/2024</v>
      </c>
      <c r="C33" s="15" t="s">
        <v>189</v>
      </c>
      <c r="D33" s="198"/>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row>
    <row r="44" spans="1:31" ht="14.25" customHeight="1" x14ac:dyDescent="0.25"/>
    <row r="65" spans="1:1" x14ac:dyDescent="0.25">
      <c r="A65" s="290"/>
    </row>
  </sheetData>
  <sheetProtection algorithmName="SHA-512" hashValue="ywbVZn9MuqpokwQinMo+jYX0GUdl2BpxWyy7bQO9OrOI8OWFwc7szxCsQje+kQ+UV9xyOH+1Q3mVC9s8mMjmCg==" saltValue="+dfUSy0n225VcP/QlptcRA==" spinCount="100000" sheet="1" objects="1" scenarios="1"/>
  <mergeCells count="3">
    <mergeCell ref="AH3:AI3"/>
    <mergeCell ref="O3:AB3"/>
    <mergeCell ref="J3:N3"/>
  </mergeCells>
  <conditionalFormatting sqref="C26 J26:X26 H27 K27:L27 N27:X27 C27:E28 J28:X28">
    <cfRule type="expression" dxfId="15" priority="29">
      <formula>AND(C$20&gt;0,C26=0)</formula>
    </cfRule>
  </conditionalFormatting>
  <conditionalFormatting sqref="C9:H9">
    <cfRule type="cellIs" dxfId="14" priority="15" operator="notBetween">
      <formula>C30*2</formula>
      <formula>C30/2</formula>
    </cfRule>
  </conditionalFormatting>
  <conditionalFormatting sqref="C30:H30">
    <cfRule type="cellIs" dxfId="13" priority="16" operator="notBetween">
      <formula>C9*2</formula>
      <formula>C9/2</formula>
    </cfRule>
  </conditionalFormatting>
  <conditionalFormatting sqref="F26:G28">
    <cfRule type="expression" dxfId="12" priority="17">
      <formula>AND(F$20&gt;0,F26=0)</formula>
    </cfRule>
  </conditionalFormatting>
  <conditionalFormatting sqref="I9:I10">
    <cfRule type="cellIs" dxfId="11" priority="10" operator="notBetween">
      <formula>I30*2</formula>
      <formula>I30/2</formula>
    </cfRule>
  </conditionalFormatting>
  <conditionalFormatting sqref="I26:I28">
    <cfRule type="expression" dxfId="10" priority="14">
      <formula>AND(I$20&gt;0,I26=0)</formula>
    </cfRule>
  </conditionalFormatting>
  <conditionalFormatting sqref="I30:I31">
    <cfRule type="cellIs" dxfId="9" priority="12" operator="notBetween">
      <formula>I9*2</formula>
      <formula>I9/2</formula>
    </cfRule>
  </conditionalFormatting>
  <conditionalFormatting sqref="J31:S31 AB31">
    <cfRule type="cellIs" dxfId="8" priority="25" operator="notBetween">
      <formula>J10*2</formula>
      <formula>J10/2</formula>
    </cfRule>
  </conditionalFormatting>
  <conditionalFormatting sqref="J9:X9">
    <cfRule type="cellIs" dxfId="7" priority="23" operator="notBetween">
      <formula>J30*2</formula>
      <formula>J30/2</formula>
    </cfRule>
  </conditionalFormatting>
  <conditionalFormatting sqref="J30:AB30">
    <cfRule type="cellIs" dxfId="6" priority="24" operator="notBetween">
      <formula>J9*2</formula>
      <formula>J9/2</formula>
    </cfRule>
  </conditionalFormatting>
  <conditionalFormatting sqref="V10:X10">
    <cfRule type="cellIs" dxfId="5" priority="5" operator="notBetween">
      <formula>V31*2</formula>
      <formula>V31/2</formula>
    </cfRule>
  </conditionalFormatting>
  <conditionalFormatting sqref="V31:Z31">
    <cfRule type="cellIs" dxfId="4" priority="6" operator="notBetween">
      <formula>V10*2</formula>
      <formula>V10/2</formula>
    </cfRule>
  </conditionalFormatting>
  <conditionalFormatting sqref="Y9:Z10">
    <cfRule type="cellIs" dxfId="3" priority="7" operator="notBetween">
      <formula>Y30*2</formula>
      <formula>Y30/2</formula>
    </cfRule>
  </conditionalFormatting>
  <conditionalFormatting sqref="Y26:AC28">
    <cfRule type="expression" dxfId="2" priority="1">
      <formula>AND(Y$20&gt;0,Y26=0)</formula>
    </cfRule>
  </conditionalFormatting>
  <conditionalFormatting sqref="AA9:AB9 J10:S10 AB10">
    <cfRule type="cellIs" dxfId="1" priority="22" operator="notBetween">
      <formula>J30*2</formula>
      <formula>J30/2</formula>
    </cfRule>
  </conditionalFormatting>
  <conditionalFormatting sqref="AH29:AI29">
    <cfRule type="cellIs" dxfId="0" priority="21" stopIfTrue="1" operator="equal">
      <formula>"Enter Units"</formula>
    </cfRule>
  </conditionalFormatting>
  <pageMargins left="0.56000000000000005" right="0.38" top="0.75" bottom="0.48" header="0.44" footer="0.5"/>
  <pageSetup scale="81" fitToWidth="0" orientation="landscape" r:id="rId1"/>
  <headerFooter alignWithMargins="0">
    <oddHeader xml:space="preserve">&amp;C&amp;"Arial,Bold"&amp;12Title III - E 
Grandparents and Older Individuals Who Are Relative Caregivers of Children
&amp;"Arial,Regular"&amp;10
</oddHeader>
    <oddFooter xml:space="preserve">&amp;CPage &amp;P of &amp;N&amp;R&amp;6&amp;F &amp;A
Printed &amp;D
</oddFooter>
  </headerFooter>
  <colBreaks count="3" manualBreakCount="3">
    <brk id="9" max="32" man="1"/>
    <brk id="14" max="32" man="1"/>
    <brk id="26" max="3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K26"/>
  <sheetViews>
    <sheetView showGridLines="0" showZeros="0" zoomScale="66" zoomScaleNormal="66" zoomScaleSheetLayoutView="100" workbookViewId="0">
      <selection activeCell="F5" sqref="F5"/>
    </sheetView>
  </sheetViews>
  <sheetFormatPr defaultRowHeight="13.2" x14ac:dyDescent="0.25"/>
  <cols>
    <col min="1" max="1" width="14.109375" customWidth="1"/>
    <col min="2" max="2" width="34.88671875" customWidth="1"/>
    <col min="3" max="3" width="17.44140625" style="15" customWidth="1"/>
    <col min="4" max="4" width="18" style="15" customWidth="1"/>
    <col min="5" max="5" width="10.109375" customWidth="1"/>
    <col min="6" max="6" width="18.109375" customWidth="1"/>
    <col min="7" max="8" width="16.44140625" customWidth="1"/>
    <col min="9" max="9" width="9.33203125" customWidth="1"/>
    <col min="10" max="11" width="17.77734375" customWidth="1"/>
  </cols>
  <sheetData>
    <row r="1" spans="1:11" s="18" customFormat="1" ht="39.75" customHeight="1" x14ac:dyDescent="0.3">
      <c r="A1" s="591" t="s">
        <v>94</v>
      </c>
      <c r="B1" s="131" t="str">
        <f>Payment!B1</f>
        <v>0</v>
      </c>
      <c r="C1" s="449"/>
      <c r="D1" s="592" t="s">
        <v>106</v>
      </c>
      <c r="E1" s="44">
        <f>Payment!B2</f>
        <v>0</v>
      </c>
      <c r="F1" s="592" t="s">
        <v>97</v>
      </c>
      <c r="G1" s="43">
        <f>Payment!D2</f>
        <v>0</v>
      </c>
    </row>
    <row r="2" spans="1:11" s="18" customFormat="1" ht="16.5" customHeight="1" thickBot="1" x14ac:dyDescent="0.35">
      <c r="A2" s="77"/>
      <c r="B2" s="98"/>
      <c r="C2" s="78"/>
      <c r="D2" s="78"/>
    </row>
    <row r="3" spans="1:11" s="18" customFormat="1" ht="18.75" customHeight="1" thickBot="1" x14ac:dyDescent="0.35">
      <c r="A3" s="116"/>
      <c r="B3" s="111"/>
      <c r="C3" s="514" t="s">
        <v>312</v>
      </c>
      <c r="D3" s="606"/>
      <c r="E3" s="606"/>
      <c r="F3" s="515"/>
      <c r="G3" s="580"/>
    </row>
    <row r="4" spans="1:11" s="2" customFormat="1" ht="34.200000000000003" customHeight="1" thickBot="1" x14ac:dyDescent="0.35">
      <c r="A4" s="510"/>
      <c r="B4" s="511"/>
      <c r="C4" s="157" t="s">
        <v>240</v>
      </c>
      <c r="D4" s="157" t="s">
        <v>239</v>
      </c>
      <c r="E4" s="607"/>
      <c r="F4" s="516" t="s">
        <v>386</v>
      </c>
      <c r="G4" s="517"/>
      <c r="H4" s="518"/>
      <c r="I4"/>
      <c r="J4" s="686" t="s">
        <v>384</v>
      </c>
      <c r="K4" s="686" t="s">
        <v>385</v>
      </c>
    </row>
    <row r="5" spans="1:11" s="2" customFormat="1" ht="50.25" customHeight="1" x14ac:dyDescent="0.3">
      <c r="A5" s="572" t="s">
        <v>96</v>
      </c>
      <c r="B5" s="449"/>
      <c r="C5" s="611" t="s">
        <v>194</v>
      </c>
      <c r="D5" s="611" t="s">
        <v>241</v>
      </c>
      <c r="E5" s="608"/>
      <c r="F5" s="615" t="s">
        <v>216</v>
      </c>
      <c r="G5" s="156" t="s">
        <v>217</v>
      </c>
      <c r="H5" s="616" t="s">
        <v>218</v>
      </c>
      <c r="I5"/>
      <c r="J5" s="687" t="s">
        <v>372</v>
      </c>
      <c r="K5" s="687" t="s">
        <v>372</v>
      </c>
    </row>
    <row r="6" spans="1:11" ht="18" customHeight="1" x14ac:dyDescent="0.25">
      <c r="A6" s="152" t="s">
        <v>165</v>
      </c>
      <c r="B6" s="473"/>
      <c r="C6" s="612"/>
      <c r="D6" s="612"/>
      <c r="E6" s="609"/>
      <c r="F6" s="617"/>
      <c r="G6" s="121"/>
      <c r="H6" s="618"/>
      <c r="J6" s="612"/>
      <c r="K6" s="612"/>
    </row>
    <row r="7" spans="1:11" ht="18" customHeight="1" x14ac:dyDescent="0.25">
      <c r="A7" s="152" t="s">
        <v>100</v>
      </c>
      <c r="B7" s="473"/>
      <c r="C7" s="612"/>
      <c r="D7" s="612"/>
      <c r="E7" s="609"/>
      <c r="F7" s="617"/>
      <c r="G7" s="121"/>
      <c r="H7" s="618"/>
      <c r="J7" s="612"/>
      <c r="K7" s="612"/>
    </row>
    <row r="8" spans="1:11" ht="18" customHeight="1" x14ac:dyDescent="0.25">
      <c r="A8" s="152" t="s">
        <v>166</v>
      </c>
      <c r="B8" s="473"/>
      <c r="C8" s="613"/>
      <c r="D8" s="613"/>
      <c r="E8" s="609"/>
      <c r="F8" s="617"/>
      <c r="G8" s="121"/>
      <c r="H8" s="618"/>
      <c r="J8" s="612"/>
      <c r="K8" s="612"/>
    </row>
    <row r="9" spans="1:11" ht="18" customHeight="1" x14ac:dyDescent="0.25">
      <c r="A9" s="152" t="s">
        <v>167</v>
      </c>
      <c r="B9" s="473"/>
      <c r="C9" s="613"/>
      <c r="D9" s="613"/>
      <c r="E9" s="609"/>
      <c r="F9" s="617"/>
      <c r="G9" s="121"/>
      <c r="H9" s="618"/>
      <c r="J9" s="612"/>
      <c r="K9" s="612"/>
    </row>
    <row r="10" spans="1:11" ht="18" customHeight="1" x14ac:dyDescent="0.25">
      <c r="A10" s="152" t="s">
        <v>168</v>
      </c>
      <c r="B10" s="473"/>
      <c r="C10" s="613"/>
      <c r="D10" s="613"/>
      <c r="E10" s="609"/>
      <c r="F10" s="617"/>
      <c r="G10" s="121"/>
      <c r="H10" s="618"/>
      <c r="J10" s="612"/>
      <c r="K10" s="612"/>
    </row>
    <row r="11" spans="1:11" ht="18" customHeight="1" x14ac:dyDescent="0.25">
      <c r="A11" s="417" t="s">
        <v>175</v>
      </c>
      <c r="B11" s="418"/>
      <c r="C11" s="613"/>
      <c r="D11" s="613"/>
      <c r="E11" s="609"/>
      <c r="F11" s="617"/>
      <c r="G11" s="121"/>
      <c r="H11" s="618"/>
      <c r="J11" s="612"/>
      <c r="K11" s="612"/>
    </row>
    <row r="12" spans="1:11" ht="18" customHeight="1" x14ac:dyDescent="0.25">
      <c r="A12" s="152" t="s">
        <v>176</v>
      </c>
      <c r="B12" s="419" t="s">
        <v>371</v>
      </c>
      <c r="C12" s="613"/>
      <c r="D12" s="613"/>
      <c r="E12" s="609"/>
      <c r="F12" s="617"/>
      <c r="G12" s="121"/>
      <c r="H12" s="618"/>
      <c r="J12" s="612"/>
      <c r="K12" s="612"/>
    </row>
    <row r="13" spans="1:11" ht="18" customHeight="1" x14ac:dyDescent="0.25">
      <c r="A13" s="152" t="s">
        <v>176</v>
      </c>
      <c r="B13" s="419"/>
      <c r="C13" s="613"/>
      <c r="D13" s="613"/>
      <c r="E13" s="609"/>
      <c r="F13" s="617"/>
      <c r="G13" s="121"/>
      <c r="H13" s="618"/>
      <c r="J13" s="612"/>
      <c r="K13" s="612"/>
    </row>
    <row r="14" spans="1:11" ht="18" customHeight="1" x14ac:dyDescent="0.25">
      <c r="A14" s="152" t="s">
        <v>176</v>
      </c>
      <c r="B14" s="419"/>
      <c r="C14" s="613"/>
      <c r="D14" s="613"/>
      <c r="E14" s="609"/>
      <c r="F14" s="617"/>
      <c r="G14" s="121"/>
      <c r="H14" s="618"/>
      <c r="J14" s="612"/>
      <c r="K14" s="612"/>
    </row>
    <row r="15" spans="1:11" ht="18" customHeight="1" x14ac:dyDescent="0.25">
      <c r="A15" s="152" t="s">
        <v>176</v>
      </c>
      <c r="B15" s="419"/>
      <c r="C15" s="613"/>
      <c r="D15" s="613"/>
      <c r="E15" s="609"/>
      <c r="F15" s="617"/>
      <c r="G15" s="121"/>
      <c r="H15" s="618"/>
      <c r="J15" s="612"/>
      <c r="K15" s="612"/>
    </row>
    <row r="16" spans="1:11" ht="18" customHeight="1" x14ac:dyDescent="0.25">
      <c r="A16" s="152" t="s">
        <v>176</v>
      </c>
      <c r="B16" s="419"/>
      <c r="C16" s="613"/>
      <c r="D16" s="613"/>
      <c r="E16" s="609"/>
      <c r="F16" s="617"/>
      <c r="G16" s="121"/>
      <c r="H16" s="618"/>
      <c r="J16" s="612"/>
      <c r="K16" s="612"/>
    </row>
    <row r="17" spans="1:11" ht="18" customHeight="1" thickBot="1" x14ac:dyDescent="0.3">
      <c r="A17" s="512" t="s">
        <v>48</v>
      </c>
      <c r="B17" s="513"/>
      <c r="C17" s="614">
        <f t="shared" ref="C17:J17" si="0">SUM(C6:C16)</f>
        <v>0</v>
      </c>
      <c r="D17" s="614">
        <f t="shared" si="0"/>
        <v>0</v>
      </c>
      <c r="E17" s="610"/>
      <c r="F17" s="619">
        <f t="shared" si="0"/>
        <v>0</v>
      </c>
      <c r="G17" s="117">
        <f t="shared" si="0"/>
        <v>0</v>
      </c>
      <c r="H17" s="620">
        <f t="shared" ref="H17" si="1">SUM(H6:H16)</f>
        <v>0</v>
      </c>
      <c r="J17" s="614">
        <f t="shared" si="0"/>
        <v>0</v>
      </c>
      <c r="K17" s="614">
        <f t="shared" ref="K17" si="2">SUM(K6:K16)</f>
        <v>0</v>
      </c>
    </row>
    <row r="18" spans="1:11" x14ac:dyDescent="0.25">
      <c r="A18" s="5"/>
      <c r="B18" s="5"/>
      <c r="F18" s="109" t="s">
        <v>196</v>
      </c>
    </row>
    <row r="19" spans="1:11" ht="15.75" customHeight="1" x14ac:dyDescent="0.25">
      <c r="A19" s="6"/>
      <c r="B19" s="6"/>
      <c r="F19" s="109" t="s">
        <v>208</v>
      </c>
      <c r="G19" s="22" t="s">
        <v>121</v>
      </c>
    </row>
    <row r="20" spans="1:11" ht="17.25" customHeight="1" x14ac:dyDescent="0.25">
      <c r="D20" s="710" t="s">
        <v>373</v>
      </c>
      <c r="E20" s="710"/>
      <c r="F20" s="65">
        <f>Request!X9</f>
        <v>0</v>
      </c>
      <c r="G20" s="173" t="str">
        <f>IF(C17=0,"0%",C17/F20)</f>
        <v>0%</v>
      </c>
    </row>
    <row r="21" spans="1:11" ht="17.25" customHeight="1" x14ac:dyDescent="0.25">
      <c r="D21" s="711" t="s">
        <v>374</v>
      </c>
      <c r="E21" s="711"/>
      <c r="F21" s="65">
        <f>Request!Y9</f>
        <v>0</v>
      </c>
      <c r="G21" s="173" t="str">
        <f>IF(D17=0,"0%",D17/F21)</f>
        <v>0%</v>
      </c>
    </row>
    <row r="22" spans="1:11" ht="17.25" customHeight="1" x14ac:dyDescent="0.25">
      <c r="A22" s="6"/>
      <c r="B22" s="6"/>
      <c r="D22" s="167" t="s">
        <v>214</v>
      </c>
      <c r="E22" s="688"/>
      <c r="F22" s="158">
        <f>Request!Z9</f>
        <v>0</v>
      </c>
      <c r="G22" s="173" t="str">
        <f>IF(F17=0,"0%",F17/F22)</f>
        <v>0%</v>
      </c>
    </row>
    <row r="23" spans="1:11" ht="17.25" customHeight="1" x14ac:dyDescent="0.25">
      <c r="D23" s="167" t="s">
        <v>215</v>
      </c>
      <c r="E23" s="688"/>
      <c r="F23" s="158">
        <f>Request!AA9</f>
        <v>0</v>
      </c>
      <c r="G23" s="173" t="str">
        <f>IF(G17=0,"0%",G17/F23)</f>
        <v>0%</v>
      </c>
    </row>
    <row r="24" spans="1:11" ht="17.25" customHeight="1" x14ac:dyDescent="0.25">
      <c r="A24" s="6"/>
      <c r="B24" s="6"/>
      <c r="C24" s="6"/>
      <c r="D24" s="167" t="s">
        <v>213</v>
      </c>
      <c r="E24" s="688"/>
      <c r="F24" s="158">
        <f>Request!AB9</f>
        <v>0</v>
      </c>
      <c r="G24" s="173" t="str">
        <f>IF(H17=0,"0%",H17/F24)</f>
        <v>0%</v>
      </c>
    </row>
    <row r="25" spans="1:11" ht="17.25" customHeight="1" x14ac:dyDescent="0.25">
      <c r="B25" s="15"/>
      <c r="D25" s="167" t="s">
        <v>383</v>
      </c>
      <c r="E25" s="688"/>
      <c r="F25" s="158">
        <f>Request!AC9</f>
        <v>0</v>
      </c>
      <c r="G25" s="173" t="str">
        <f>IF(J17=0,"0%",J17/F25)</f>
        <v>0%</v>
      </c>
    </row>
    <row r="26" spans="1:11" ht="17.25" customHeight="1" x14ac:dyDescent="0.25">
      <c r="A26" s="48" t="str">
        <f>Payment!A26</f>
        <v>Revised 9/6/2024</v>
      </c>
      <c r="D26" s="167" t="s">
        <v>387</v>
      </c>
      <c r="E26" s="688"/>
      <c r="F26" s="158">
        <f>Request!AD9</f>
        <v>0</v>
      </c>
      <c r="G26" s="173" t="str">
        <f>IF(K17=0,"0%",K17/F26)</f>
        <v>0%</v>
      </c>
    </row>
  </sheetData>
  <sheetProtection algorithmName="SHA-512" hashValue="k9y+y6x35MDFWv4oVAuyUjifnFeBUdz2Ptd4Wg/tlu8BaXZjL6h69shPXiSHiFuiaO1f3Z/HL5M/DLxSoKBebw==" saltValue="KT+3nuZnEo1x7d8L4SZxRg==" spinCount="100000" sheet="1" objects="1" scenarios="1"/>
  <mergeCells count="2">
    <mergeCell ref="D20:E20"/>
    <mergeCell ref="D21:E21"/>
  </mergeCells>
  <phoneticPr fontId="0" type="noConversion"/>
  <pageMargins left="1.1599999999999999" right="0.5" top="1" bottom="1" header="0.5" footer="0.5"/>
  <pageSetup scale="60" fitToWidth="0" orientation="landscape" r:id="rId1"/>
  <headerFooter alignWithMargins="0">
    <oddHeader>&amp;C&amp;"Arial,Bold"&amp;12VICAP Monthly Report</oddHeader>
    <oddFooter xml:space="preserve">&amp;CPage &amp;P of &amp;N&amp;R&amp;6&amp;F &amp;A
Printed &amp;D
&amp;10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L14"/>
  <sheetViews>
    <sheetView showGridLines="0" showZeros="0" zoomScaleNormal="100" workbookViewId="0">
      <selection activeCell="C9" sqref="C9"/>
    </sheetView>
  </sheetViews>
  <sheetFormatPr defaultColWidth="9.109375" defaultRowHeight="11.4" x14ac:dyDescent="0.2"/>
  <cols>
    <col min="1" max="1" width="4.33203125" style="17" customWidth="1"/>
    <col min="2" max="2" width="9" style="17" customWidth="1"/>
    <col min="3" max="3" width="23.109375" style="26" customWidth="1"/>
    <col min="4" max="6" width="15.88671875" style="26" customWidth="1"/>
    <col min="7" max="7" width="12.109375" style="26" customWidth="1"/>
    <col min="8" max="8" width="15.109375" style="26" customWidth="1"/>
    <col min="9" max="9" width="14.6640625" style="26" customWidth="1"/>
    <col min="10" max="11" width="15.88671875" style="17" customWidth="1"/>
    <col min="12" max="12" width="4.109375" style="17" customWidth="1"/>
    <col min="13" max="16384" width="9.109375" style="17"/>
  </cols>
  <sheetData>
    <row r="1" spans="1:12" ht="15.75" customHeight="1" x14ac:dyDescent="0.25">
      <c r="B1" s="5" t="s">
        <v>202</v>
      </c>
      <c r="C1" s="44" t="str">
        <f>Payment!B1</f>
        <v>0</v>
      </c>
      <c r="D1" s="5"/>
      <c r="E1" s="5"/>
      <c r="F1" s="22" t="s">
        <v>106</v>
      </c>
      <c r="G1" s="523">
        <f>Payment!B2</f>
        <v>0</v>
      </c>
      <c r="H1" s="22" t="s">
        <v>97</v>
      </c>
      <c r="I1" s="593">
        <f>Payment!D2</f>
        <v>0</v>
      </c>
      <c r="J1" s="4"/>
      <c r="K1"/>
      <c r="L1"/>
    </row>
    <row r="2" spans="1:12" ht="13.2" x14ac:dyDescent="0.25">
      <c r="A2" s="5"/>
      <c r="B2" s="98"/>
      <c r="C2" s="4"/>
      <c r="D2" s="4"/>
      <c r="E2" s="4"/>
      <c r="F2" s="4"/>
      <c r="G2" s="4"/>
      <c r="H2" s="4"/>
      <c r="I2" s="4"/>
      <c r="J2" s="4"/>
      <c r="K2"/>
      <c r="L2"/>
    </row>
    <row r="3" spans="1:12" ht="13.8" thickBot="1" x14ac:dyDescent="0.3">
      <c r="A3"/>
      <c r="B3"/>
      <c r="C3"/>
      <c r="D3"/>
      <c r="E3"/>
      <c r="F3"/>
      <c r="G3"/>
      <c r="H3"/>
      <c r="I3"/>
      <c r="J3"/>
      <c r="K3"/>
      <c r="L3"/>
    </row>
    <row r="4" spans="1:12" ht="13.2" x14ac:dyDescent="0.25">
      <c r="A4" s="391"/>
      <c r="B4" s="392"/>
      <c r="C4" s="393"/>
      <c r="D4" s="394"/>
      <c r="E4" s="394"/>
      <c r="F4" s="394"/>
      <c r="G4" s="394"/>
      <c r="H4" s="394"/>
      <c r="I4" s="394"/>
      <c r="J4" s="394"/>
      <c r="K4" s="102"/>
      <c r="L4" s="103"/>
    </row>
    <row r="5" spans="1:12" ht="15.6" x14ac:dyDescent="0.3">
      <c r="A5" s="105"/>
      <c r="B5" s="18" t="s">
        <v>203</v>
      </c>
      <c r="C5"/>
      <c r="D5"/>
      <c r="E5"/>
      <c r="F5"/>
      <c r="G5"/>
      <c r="H5"/>
      <c r="I5"/>
      <c r="J5"/>
      <c r="K5"/>
      <c r="L5" s="104"/>
    </row>
    <row r="6" spans="1:12" ht="13.2" x14ac:dyDescent="0.25">
      <c r="A6" s="105"/>
      <c r="B6" s="5" t="s">
        <v>212</v>
      </c>
      <c r="C6"/>
      <c r="D6"/>
      <c r="E6"/>
      <c r="F6"/>
      <c r="G6"/>
      <c r="H6" s="5" t="s">
        <v>204</v>
      </c>
      <c r="I6"/>
      <c r="J6"/>
      <c r="K6"/>
      <c r="L6" s="104"/>
    </row>
    <row r="7" spans="1:12" ht="13.2" x14ac:dyDescent="0.25">
      <c r="A7" s="105"/>
      <c r="B7" s="1" t="s">
        <v>323</v>
      </c>
      <c r="C7"/>
      <c r="D7"/>
      <c r="E7"/>
      <c r="F7" s="107"/>
      <c r="G7"/>
      <c r="H7" s="1" t="s">
        <v>328</v>
      </c>
      <c r="I7"/>
      <c r="J7"/>
      <c r="K7" s="65">
        <f>'Title III'!K34</f>
        <v>0</v>
      </c>
      <c r="L7" s="104"/>
    </row>
    <row r="8" spans="1:12" ht="13.2" x14ac:dyDescent="0.25">
      <c r="A8" s="105"/>
      <c r="B8" s="1" t="s">
        <v>324</v>
      </c>
      <c r="C8"/>
      <c r="D8"/>
      <c r="E8"/>
      <c r="F8" s="108"/>
      <c r="G8"/>
      <c r="H8" s="1" t="s">
        <v>327</v>
      </c>
      <c r="I8"/>
      <c r="J8"/>
      <c r="K8" s="158">
        <f>'Title III'!K31</f>
        <v>0</v>
      </c>
      <c r="L8" s="104"/>
    </row>
    <row r="9" spans="1:12" ht="13.2" x14ac:dyDescent="0.25">
      <c r="A9" s="105"/>
      <c r="B9" s="1" t="s">
        <v>325</v>
      </c>
      <c r="C9"/>
      <c r="D9"/>
      <c r="E9"/>
      <c r="F9" s="108"/>
      <c r="G9"/>
      <c r="H9" s="1" t="s">
        <v>205</v>
      </c>
      <c r="I9"/>
      <c r="J9"/>
      <c r="K9" s="108"/>
      <c r="L9" s="104"/>
    </row>
    <row r="10" spans="1:12" ht="13.2" x14ac:dyDescent="0.25">
      <c r="A10" s="105"/>
      <c r="B10" s="1" t="s">
        <v>326</v>
      </c>
      <c r="C10"/>
      <c r="D10"/>
      <c r="E10"/>
      <c r="F10" s="108"/>
      <c r="G10"/>
      <c r="H10" s="1" t="s">
        <v>206</v>
      </c>
      <c r="I10"/>
      <c r="J10"/>
      <c r="K10" s="108"/>
      <c r="L10" s="104"/>
    </row>
    <row r="11" spans="1:12" ht="13.8" thickBot="1" x14ac:dyDescent="0.3">
      <c r="A11" s="395"/>
      <c r="B11" s="99"/>
      <c r="C11" s="99"/>
      <c r="D11" s="99"/>
      <c r="E11" s="99"/>
      <c r="F11" s="99"/>
      <c r="G11" s="99"/>
      <c r="H11" s="99"/>
      <c r="I11" s="99"/>
      <c r="J11" s="99"/>
      <c r="K11" s="99"/>
      <c r="L11" s="396"/>
    </row>
    <row r="13" spans="1:12" x14ac:dyDescent="0.2">
      <c r="A13" s="106" t="str">
        <f>Payment!A26</f>
        <v>Revised 9/6/2024</v>
      </c>
    </row>
    <row r="14" spans="1:12" x14ac:dyDescent="0.2">
      <c r="B14" s="48">
        <f>Payment!B22</f>
        <v>0</v>
      </c>
    </row>
  </sheetData>
  <sheetProtection algorithmName="SHA-512" hashValue="oVTGdm5MxiLMoTGvZWpsJVZTnmeZOHgJtpH+8J2hJK7zN4Yq3DQaA/uJFBHvFHtkxVtBO4IUf+ihx/mTFgM1SA==" saltValue="3RmPTATTyFfUTEez6POQuA==" spinCount="100000" sheet="1" objects="1" scenarios="1"/>
  <phoneticPr fontId="0" type="noConversion"/>
  <pageMargins left="0.25" right="0.25" top="1" bottom="0.68" header="0.5" footer="0.28999999999999998"/>
  <pageSetup scale="83" orientation="landscape" r:id="rId1"/>
  <headerFooter>
    <oddHeader>&amp;C&amp;"Arial,Bold"&amp;12Care Transitions/SOS Monthly Report</oddHeader>
    <oddFooter>&amp;CPage &amp;P of &amp;N&amp;R&amp;6&amp;F &amp;A
Printed &amp;D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ategory xmlns="0e571ce1-07d3-4480-bf75-fb9c6ac3b3af">Forms/Reports</Category>
    <_dlc_DocId xmlns="89461f00-0b74-46d7-ba90-7a84aa4e2ee4">NKAHMF2WWKTP-54631402-1893</_dlc_DocId>
    <_dlc_DocIdUrl xmlns="89461f00-0b74-46d7-ba90-7a84aa4e2ee4">
      <Url>https://sharepoint.wwrc.net/VDAproviders/_layouts/15/DocIdRedir.aspx?ID=NKAHMF2WWKTP-54631402-1893</Url>
      <Description>NKAHMF2WWKTP-54631402-1893</Description>
    </_dlc_DocIdUrl>
    <PublishingExpirationDate xmlns="http://schemas.microsoft.com/sharepoint/v3" xsi:nil="true"/>
    <PublishingStartDate xmlns="http://schemas.microsoft.com/sharepoint/v3"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FCDC26EE72F728479819838AE2A89E7E" ma:contentTypeVersion="8" ma:contentTypeDescription="Create a new document." ma:contentTypeScope="" ma:versionID="e9f060826e199e8edf1495c789afbff0">
  <xsd:schema xmlns:xsd="http://www.w3.org/2001/XMLSchema" xmlns:xs="http://www.w3.org/2001/XMLSchema" xmlns:p="http://schemas.microsoft.com/office/2006/metadata/properties" xmlns:ns1="http://schemas.microsoft.com/sharepoint/v3" xmlns:ns2="89461f00-0b74-46d7-ba90-7a84aa4e2ee4" xmlns:ns3="0e571ce1-07d3-4480-bf75-fb9c6ac3b3af" targetNamespace="http://schemas.microsoft.com/office/2006/metadata/properties" ma:root="true" ma:fieldsID="d97e0804446cc07338b39c8194637cb0" ns1:_="" ns2:_="" ns3:_="">
    <xsd:import namespace="http://schemas.microsoft.com/sharepoint/v3"/>
    <xsd:import namespace="89461f00-0b74-46d7-ba90-7a84aa4e2ee4"/>
    <xsd:import namespace="0e571ce1-07d3-4480-bf75-fb9c6ac3b3af"/>
    <xsd:element name="properties">
      <xsd:complexType>
        <xsd:sequence>
          <xsd:element name="documentManagement">
            <xsd:complexType>
              <xsd:all>
                <xsd:element ref="ns2:_dlc_DocId" minOccurs="0"/>
                <xsd:element ref="ns2:_dlc_DocIdUrl" minOccurs="0"/>
                <xsd:element ref="ns2:_dlc_DocIdPersistId" minOccurs="0"/>
                <xsd:element ref="ns3:Category"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2"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3"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9461f00-0b74-46d7-ba90-7a84aa4e2ee4"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e571ce1-07d3-4480-bf75-fb9c6ac3b3af" elementFormDefault="qualified">
    <xsd:import namespace="http://schemas.microsoft.com/office/2006/documentManagement/types"/>
    <xsd:import namespace="http://schemas.microsoft.com/office/infopath/2007/PartnerControls"/>
    <xsd:element name="Category" ma:index="7" nillable="true" ma:displayName="Category" ma:internalName="Category"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EF5297-0D4C-4478-962F-A17E8EE01A83}">
  <ds:schemaRefs>
    <ds:schemaRef ds:uri="http://www.w3.org/XML/1998/namespace"/>
    <ds:schemaRef ds:uri="http://purl.org/dc/dcmitype/"/>
    <ds:schemaRef ds:uri="http://schemas.microsoft.com/office/2006/documentManagement/types"/>
    <ds:schemaRef ds:uri="e29f7b87-6d27-4949-b528-f30a3114a4ad"/>
    <ds:schemaRef ds:uri="http://schemas.microsoft.com/office/2006/metadata/properties"/>
    <ds:schemaRef ds:uri="http://purl.org/dc/elements/1.1/"/>
    <ds:schemaRef ds:uri="2bc2e994-2e3b-4582-bff9-dab2b9bee964"/>
    <ds:schemaRef ds:uri="http://schemas.microsoft.com/office/infopath/2007/PartnerControl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8397F3A8-BEFA-4A5F-8D0E-B39001C2C4FF}">
  <ds:schemaRefs>
    <ds:schemaRef ds:uri="http://schemas.microsoft.com/sharepoint/events"/>
  </ds:schemaRefs>
</ds:datastoreItem>
</file>

<file path=customXml/itemProps3.xml><?xml version="1.0" encoding="utf-8"?>
<ds:datastoreItem xmlns:ds="http://schemas.openxmlformats.org/officeDocument/2006/customXml" ds:itemID="{A19D76BA-33FE-44E9-A966-5F01236860CD}"/>
</file>

<file path=customXml/itemProps4.xml><?xml version="1.0" encoding="utf-8"?>
<ds:datastoreItem xmlns:ds="http://schemas.openxmlformats.org/officeDocument/2006/customXml" ds:itemID="{559F0186-7059-4A4A-A999-0DB83AE832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14</vt:i4>
      </vt:variant>
    </vt:vector>
  </HeadingPairs>
  <TitlesOfParts>
    <vt:vector size="25" baseType="lpstr">
      <vt:lpstr>Payment</vt:lpstr>
      <vt:lpstr>Request</vt:lpstr>
      <vt:lpstr>Request Instructions</vt:lpstr>
      <vt:lpstr>Requirements</vt:lpstr>
      <vt:lpstr>Title III</vt:lpstr>
      <vt:lpstr>Title III-E</vt:lpstr>
      <vt:lpstr>III-E Grandparents</vt:lpstr>
      <vt:lpstr>VICAP</vt:lpstr>
      <vt:lpstr>Care Transitions-SOS</vt:lpstr>
      <vt:lpstr>Respite</vt:lpstr>
      <vt:lpstr>Respite Care Program</vt:lpstr>
      <vt:lpstr>'III-E Grandparents'!Print_Area</vt:lpstr>
      <vt:lpstr>Payment!Print_Area</vt:lpstr>
      <vt:lpstr>Request!Print_Area</vt:lpstr>
      <vt:lpstr>'Request Instructions'!Print_Area</vt:lpstr>
      <vt:lpstr>Respite!Print_Area</vt:lpstr>
      <vt:lpstr>'Respite Care Program'!Print_Area</vt:lpstr>
      <vt:lpstr>'Title III'!Print_Area</vt:lpstr>
      <vt:lpstr>'Title III-E'!Print_Area</vt:lpstr>
      <vt:lpstr>'III-E Grandparents'!Print_Titles</vt:lpstr>
      <vt:lpstr>Request!Print_Titles</vt:lpstr>
      <vt:lpstr>'Request Instructions'!Print_Titles</vt:lpstr>
      <vt:lpstr>'Title III'!Print_Titles</vt:lpstr>
      <vt:lpstr>'Title III-E'!Print_Titles</vt:lpstr>
      <vt:lpstr>VICAP!Print_Titles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Aging Monthly Report for Area Agencies on Aging FY2025</dc:title>
  <dc:creator>jsnead</dc:creator>
  <cp:lastModifiedBy>Brinkley, Tanya (DARS)</cp:lastModifiedBy>
  <cp:lastPrinted>2023-10-12T19:16:47Z</cp:lastPrinted>
  <dcterms:created xsi:type="dcterms:W3CDTF">2001-02-05T16:49:35Z</dcterms:created>
  <dcterms:modified xsi:type="dcterms:W3CDTF">2024-10-23T18:09:08Z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be1f5828-0a62-4de8-a6a5-4c1db3c25fc2</vt:lpwstr>
  </property>
  <property fmtid="{D5CDD505-2E9C-101B-9397-08002B2CF9AE}" pid="3" name="ContentTypeId">
    <vt:lpwstr>0x010100FCDC26EE72F728479819838AE2A89E7E</vt:lpwstr>
  </property>
</Properties>
</file>